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995"/>
  </bookViews>
  <sheets>
    <sheet name="قائمة الدخل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R51" i="1" l="1"/>
  <c r="R53" i="1" s="1"/>
  <c r="R56" i="1" s="1"/>
  <c r="R59" i="1" s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R23" i="1"/>
  <c r="R33" i="1" s="1"/>
  <c r="Q20" i="1"/>
  <c r="Q23" i="1" s="1"/>
  <c r="Q33" i="1" s="1"/>
  <c r="P20" i="1"/>
  <c r="P23" i="1" s="1"/>
  <c r="P33" i="1" s="1"/>
  <c r="O20" i="1"/>
  <c r="O23" i="1" s="1"/>
  <c r="O33" i="1" s="1"/>
  <c r="N20" i="1"/>
  <c r="N23" i="1" s="1"/>
  <c r="N33" i="1" s="1"/>
  <c r="M20" i="1"/>
  <c r="M23" i="1" s="1"/>
  <c r="M33" i="1" s="1"/>
  <c r="L20" i="1"/>
  <c r="L23" i="1" s="1"/>
  <c r="L33" i="1" s="1"/>
  <c r="K20" i="1"/>
  <c r="K23" i="1" s="1"/>
  <c r="K33" i="1" s="1"/>
  <c r="J20" i="1"/>
  <c r="J23" i="1" s="1"/>
  <c r="J33" i="1" s="1"/>
  <c r="I20" i="1"/>
  <c r="I23" i="1" s="1"/>
  <c r="I33" i="1" s="1"/>
  <c r="H20" i="1"/>
  <c r="H23" i="1" s="1"/>
  <c r="H33" i="1" s="1"/>
  <c r="G20" i="1"/>
  <c r="G23" i="1" s="1"/>
  <c r="G33" i="1" s="1"/>
  <c r="F20" i="1"/>
  <c r="F23" i="1" s="1"/>
  <c r="F33" i="1" s="1"/>
  <c r="E20" i="1"/>
  <c r="E23" i="1" s="1"/>
  <c r="E33" i="1" s="1"/>
  <c r="D20" i="1"/>
  <c r="D23" i="1" s="1"/>
  <c r="D33" i="1" s="1"/>
  <c r="C20" i="1"/>
  <c r="C23" i="1" s="1"/>
  <c r="C33" i="1" s="1"/>
  <c r="B20" i="1"/>
  <c r="B23" i="1" s="1"/>
  <c r="B33" i="1" s="1"/>
  <c r="R15" i="1"/>
  <c r="R36" i="1" s="1"/>
  <c r="C14" i="1"/>
  <c r="Q10" i="1"/>
  <c r="Q12" i="1" s="1"/>
  <c r="Q15" i="1" s="1"/>
  <c r="Q36" i="1" s="1"/>
  <c r="P10" i="1"/>
  <c r="P12" i="1" s="1"/>
  <c r="P15" i="1" s="1"/>
  <c r="P36" i="1" s="1"/>
  <c r="O10" i="1"/>
  <c r="O12" i="1" s="1"/>
  <c r="O15" i="1" s="1"/>
  <c r="O36" i="1" s="1"/>
  <c r="N10" i="1"/>
  <c r="N12" i="1" s="1"/>
  <c r="N15" i="1" s="1"/>
  <c r="N36" i="1" s="1"/>
  <c r="M10" i="1"/>
  <c r="M12" i="1" s="1"/>
  <c r="M15" i="1" s="1"/>
  <c r="M36" i="1" s="1"/>
  <c r="L10" i="1"/>
  <c r="L12" i="1" s="1"/>
  <c r="L15" i="1" s="1"/>
  <c r="L36" i="1" s="1"/>
  <c r="K10" i="1"/>
  <c r="K12" i="1" s="1"/>
  <c r="K15" i="1" s="1"/>
  <c r="K36" i="1" s="1"/>
  <c r="J10" i="1"/>
  <c r="J12" i="1" s="1"/>
  <c r="J15" i="1" s="1"/>
  <c r="J36" i="1" s="1"/>
  <c r="I10" i="1"/>
  <c r="I12" i="1" s="1"/>
  <c r="I15" i="1" s="1"/>
  <c r="I36" i="1" s="1"/>
  <c r="H10" i="1"/>
  <c r="H12" i="1" s="1"/>
  <c r="H15" i="1" s="1"/>
  <c r="H36" i="1" s="1"/>
  <c r="H53" i="1" s="1"/>
  <c r="H56" i="1" s="1"/>
  <c r="G10" i="1"/>
  <c r="G12" i="1" s="1"/>
  <c r="G15" i="1" s="1"/>
  <c r="G36" i="1" s="1"/>
  <c r="G53" i="1" s="1"/>
  <c r="G56" i="1" s="1"/>
  <c r="F10" i="1"/>
  <c r="F12" i="1" s="1"/>
  <c r="F15" i="1" s="1"/>
  <c r="F36" i="1" s="1"/>
  <c r="F53" i="1" s="1"/>
  <c r="F56" i="1" s="1"/>
  <c r="B10" i="1"/>
  <c r="B12" i="1" s="1"/>
  <c r="B15" i="1" s="1"/>
  <c r="B36" i="1" s="1"/>
  <c r="B53" i="1" s="1"/>
  <c r="B56" i="1" s="1"/>
  <c r="E7" i="1"/>
  <c r="E10" i="1" s="1"/>
  <c r="E12" i="1" s="1"/>
  <c r="E15" i="1" s="1"/>
  <c r="E36" i="1" s="1"/>
  <c r="E53" i="1" s="1"/>
  <c r="E56" i="1" s="1"/>
  <c r="D7" i="1"/>
  <c r="D6" i="1"/>
  <c r="D10" i="1" s="1"/>
  <c r="D12" i="1" s="1"/>
  <c r="D15" i="1" s="1"/>
  <c r="D36" i="1" s="1"/>
  <c r="D53" i="1" s="1"/>
  <c r="D56" i="1" s="1"/>
  <c r="C6" i="1"/>
  <c r="C10" i="1" s="1"/>
  <c r="C12" i="1" s="1"/>
  <c r="C15" i="1" s="1"/>
  <c r="C36" i="1" s="1"/>
  <c r="C53" i="1" s="1"/>
  <c r="C56" i="1" s="1"/>
  <c r="D61" i="1" l="1"/>
  <c r="D59" i="1"/>
  <c r="E59" i="1"/>
  <c r="E61" i="1"/>
  <c r="F61" i="1"/>
  <c r="F59" i="1"/>
  <c r="H61" i="1"/>
  <c r="H59" i="1"/>
  <c r="I53" i="1"/>
  <c r="I56" i="1" s="1"/>
  <c r="I59" i="1" s="1"/>
  <c r="K53" i="1"/>
  <c r="K56" i="1" s="1"/>
  <c r="K59" i="1" s="1"/>
  <c r="M53" i="1"/>
  <c r="M56" i="1" s="1"/>
  <c r="M59" i="1" s="1"/>
  <c r="O53" i="1"/>
  <c r="O56" i="1" s="1"/>
  <c r="O59" i="1" s="1"/>
  <c r="Q53" i="1"/>
  <c r="Q56" i="1" s="1"/>
  <c r="Q59" i="1" s="1"/>
  <c r="C59" i="1"/>
  <c r="C61" i="1"/>
  <c r="B61" i="1"/>
  <c r="B59" i="1"/>
  <c r="G59" i="1"/>
  <c r="G61" i="1"/>
  <c r="J53" i="1"/>
  <c r="J56" i="1" s="1"/>
  <c r="J59" i="1" s="1"/>
  <c r="L53" i="1"/>
  <c r="L56" i="1" s="1"/>
  <c r="L59" i="1" s="1"/>
  <c r="N53" i="1"/>
  <c r="N56" i="1" s="1"/>
  <c r="N59" i="1" s="1"/>
  <c r="P53" i="1"/>
  <c r="P56" i="1" s="1"/>
  <c r="P59" i="1" s="1"/>
</calcChain>
</file>

<file path=xl/comments1.xml><?xml version="1.0" encoding="utf-8"?>
<comments xmlns="http://schemas.openxmlformats.org/spreadsheetml/2006/main">
  <authors>
    <author>Author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الاقساط - الالغاءات 
+ مجمع</t>
        </r>
      </text>
    </comment>
    <comment ref="A7" authorId="0">
      <text>
        <r>
          <rPr>
            <b/>
            <sz val="9"/>
            <color indexed="81"/>
            <rFont val="Tahoma"/>
            <family val="2"/>
          </rPr>
          <t>Rana Arbash:حصة المعيد -فائض الخسارة</t>
        </r>
      </text>
    </comment>
  </commentList>
</comments>
</file>

<file path=xl/sharedStrings.xml><?xml version="1.0" encoding="utf-8"?>
<sst xmlns="http://schemas.openxmlformats.org/spreadsheetml/2006/main" count="178" uniqueCount="93">
  <si>
    <t>الشركة السورية الوطنية للتأمين NIC</t>
  </si>
  <si>
    <t xml:space="preserve">قائمة الدخل </t>
  </si>
  <si>
    <t>Statement of Income</t>
  </si>
  <si>
    <t>البيان</t>
  </si>
  <si>
    <t>الايرادات:</t>
  </si>
  <si>
    <t>Revenues</t>
  </si>
  <si>
    <t>إجمالي الأقساط المكتتب بها</t>
  </si>
  <si>
    <t>-</t>
  </si>
  <si>
    <t>Total written premiums</t>
  </si>
  <si>
    <t>حصة معيدي التأمين من إجمالي االأقساط المكتتب بها</t>
  </si>
  <si>
    <t>Reinsurance share</t>
  </si>
  <si>
    <t>أقساط الاعادة الواردة مجمعات</t>
  </si>
  <si>
    <t>حسومات ممنوحة</t>
  </si>
  <si>
    <t xml:space="preserve">  صافي الأقساط المكتتب بها</t>
  </si>
  <si>
    <t>Net written premiums</t>
  </si>
  <si>
    <t>صافي التغير في احتياطي أقساط غير مكتسبة</t>
  </si>
  <si>
    <t>Net Change of unearned premiums provision</t>
  </si>
  <si>
    <t xml:space="preserve">  صافي أقساط التأمين</t>
  </si>
  <si>
    <t>Net earned of written premiums</t>
  </si>
  <si>
    <t>عمولات مقبوضة</t>
  </si>
  <si>
    <t>Commissions received</t>
  </si>
  <si>
    <t>ايرادات تأمينية أخرى</t>
  </si>
  <si>
    <t>اجمالي الايرادات</t>
  </si>
  <si>
    <t>Total Revenues</t>
  </si>
  <si>
    <t>المصاريف :</t>
  </si>
  <si>
    <t>Expenses</t>
  </si>
  <si>
    <t>إجمالي المطالبات المدفوعة</t>
  </si>
  <si>
    <t>Total claims paid</t>
  </si>
  <si>
    <t xml:space="preserve">حصة معيدي التأمين من إجمالي المطالبات المدفوعة </t>
  </si>
  <si>
    <t>Reinsurers' share of total claims paid</t>
  </si>
  <si>
    <t xml:space="preserve">  صافي المطالبات المدفوعة</t>
  </si>
  <si>
    <t>Net claims paid</t>
  </si>
  <si>
    <t>صافي التغير في استردادات من المطالبات المدفوعة</t>
  </si>
  <si>
    <t>صافي التغير في مطالبات قيد التسوية ومطالبات حدثت ولم يبلغ عنها</t>
  </si>
  <si>
    <t>Net change in claims under settlement and claims incurred but not reported</t>
  </si>
  <si>
    <t xml:space="preserve">  صافي المطالبات </t>
  </si>
  <si>
    <t xml:space="preserve">Net claims </t>
  </si>
  <si>
    <t>عمولات مدفوعة</t>
  </si>
  <si>
    <t>Commissions paid</t>
  </si>
  <si>
    <t>عمولات مدفوعة لجهات تسويقية وعمولة اعادة مجمعات /اتفاقيات</t>
  </si>
  <si>
    <t>أقساط فائض الخسارة</t>
  </si>
  <si>
    <t>Excess of loss premium</t>
  </si>
  <si>
    <t>رسوم هيئة الإشراف على التأمين</t>
  </si>
  <si>
    <t>Insurance Supervisory Commission fees</t>
  </si>
  <si>
    <t>اتعاب ادارية لشركات ادارة النفقات الطبية</t>
  </si>
  <si>
    <t>عمولة الاتحاد السوري لشركات التامين</t>
  </si>
  <si>
    <t>حصة صندوق متضرري حوادث السير مجهولة المسبب</t>
  </si>
  <si>
    <t>حصة صندوق الرعاية الاجتماعية</t>
  </si>
  <si>
    <t>مصاريف تأمينية اخرى</t>
  </si>
  <si>
    <t>اجمالي المصاريف</t>
  </si>
  <si>
    <t>الأرباح (الخسائر) الفنية للسنة</t>
  </si>
  <si>
    <t>فوائد من ودائع لدى المصارف</t>
  </si>
  <si>
    <t>interest of deposits at banks</t>
  </si>
  <si>
    <t>ايرادات أخرى</t>
  </si>
  <si>
    <t>Other revenues</t>
  </si>
  <si>
    <t>مكاسب (خسائر) غير المحققة الناتجة عن تغيرات سعر الصرف</t>
  </si>
  <si>
    <t>Net Exchange differences</t>
  </si>
  <si>
    <t>خسائر محققة تانجة عن تغييرات أسعار الصرف</t>
  </si>
  <si>
    <t>Realized losses resulting from exchange rate changes</t>
  </si>
  <si>
    <t>أرباح التخلي عن الموجودات الثابتة</t>
  </si>
  <si>
    <t xml:space="preserve">profit for abandonment of fix assets        </t>
  </si>
  <si>
    <t>صافي التغير في القيمة العادلة لاستثمارات مالية بغرض المتاجرة</t>
  </si>
  <si>
    <t>Net changes in fair value of investments held for trading</t>
  </si>
  <si>
    <t>رواتب وأجور وملحقاتها</t>
  </si>
  <si>
    <t>Salaries and wages and Accessories</t>
  </si>
  <si>
    <t>مصاريف إدارية وعمومية</t>
  </si>
  <si>
    <t>General and administrative expenses</t>
  </si>
  <si>
    <t>الاستهلاكات والإطفاءات</t>
  </si>
  <si>
    <t>Depreciation and amortization</t>
  </si>
  <si>
    <t>مخصص ديون مشكوك فيها وديون معدومة</t>
  </si>
  <si>
    <t>Provision for doubtful debts</t>
  </si>
  <si>
    <t>فوائد وأعباء مالية</t>
  </si>
  <si>
    <t>Interest Expenses</t>
  </si>
  <si>
    <t>أتعاب المعونة الفنية</t>
  </si>
  <si>
    <t xml:space="preserve">             -</t>
  </si>
  <si>
    <t>Technical assistance fees</t>
  </si>
  <si>
    <t>خسائر التخلي عن موجودات ثابتة</t>
  </si>
  <si>
    <t xml:space="preserve">            -</t>
  </si>
  <si>
    <t xml:space="preserve">Loss for abandonment of fix assets </t>
  </si>
  <si>
    <t>Total Expenses</t>
  </si>
  <si>
    <t>أرباح السنة قبل الضريبة</t>
  </si>
  <si>
    <t>Profit (loss)  before tax</t>
  </si>
  <si>
    <t>ضريبة إضافية عن أعوام سابقة</t>
  </si>
  <si>
    <t>مؤونة ضريبة الدخل</t>
  </si>
  <si>
    <t>Income tax provision</t>
  </si>
  <si>
    <t>صافي أرباح السنة</t>
  </si>
  <si>
    <t>Net profit (loss) for the year</t>
  </si>
  <si>
    <t>صافي التغير المتراكم في القيمة العادلة للاستثمارات المالية المتوفرة للبيع</t>
  </si>
  <si>
    <t>Other comprehensive income</t>
  </si>
  <si>
    <t>مجموع الدخل الشامل</t>
  </si>
  <si>
    <t>Total comprehensive income</t>
  </si>
  <si>
    <t>عائد السهم (ل.س)*</t>
  </si>
  <si>
    <t>Earnings Per Share (PS)*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</si>
</sst>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-* #,##0.00_-;_-* #,##0.00\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2" fillId="0" borderId="0"/>
    <xf numFmtId="0" fontId="11" fillId="0" borderId="0"/>
  </cellStyleXfs>
  <cellXfs count="55">
    <xf numFmtId="0" fontId="0" fillId="0" borderId="0" xfId="0"/>
    <xf numFmtId="0" fontId="4" fillId="0" borderId="0" xfId="0" applyFont="1" applyFill="1" applyBorder="1" applyAlignment="1">
      <alignment horizontal="right" vertical="center" wrapText="1" inden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 wrapText="1" inden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right" vertical="center" wrapText="1" inden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right" vertical="center" wrapText="1" inden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right" vertical="center" wrapText="1" inden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right" vertical="center" wrapText="1" indent="1"/>
    </xf>
    <xf numFmtId="164" fontId="0" fillId="0" borderId="3" xfId="1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4" xfId="0" applyFont="1" applyFill="1" applyBorder="1" applyAlignment="1">
      <alignment horizontal="right" vertical="center" wrapText="1" indent="1"/>
    </xf>
    <xf numFmtId="0" fontId="0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 indent="1"/>
    </xf>
    <xf numFmtId="41" fontId="2" fillId="3" borderId="3" xfId="2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1" fontId="7" fillId="0" borderId="3" xfId="2" applyFont="1" applyFill="1" applyBorder="1" applyAlignment="1">
      <alignment horizontal="center" vertical="center"/>
    </xf>
    <xf numFmtId="41" fontId="2" fillId="3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2" fillId="3" borderId="3" xfId="0" applyFont="1" applyFill="1" applyBorder="1" applyAlignment="1">
      <alignment horizontal="right" vertical="center" wrapText="1" indent="1"/>
    </xf>
    <xf numFmtId="41" fontId="2" fillId="3" borderId="3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right" vertical="center" wrapText="1" indent="1"/>
    </xf>
    <xf numFmtId="0" fontId="6" fillId="0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41" fontId="2" fillId="3" borderId="2" xfId="0" applyNumberFormat="1" applyFont="1" applyFill="1" applyBorder="1" applyAlignment="1">
      <alignment horizontal="center" vertical="center"/>
    </xf>
    <xf numFmtId="41" fontId="0" fillId="0" borderId="3" xfId="2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 wrapText="1" indent="1"/>
    </xf>
    <xf numFmtId="41" fontId="2" fillId="3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 wrapText="1" indent="1"/>
    </xf>
    <xf numFmtId="41" fontId="2" fillId="0" borderId="3" xfId="0" applyNumberFormat="1" applyFont="1" applyFill="1" applyBorder="1" applyAlignment="1">
      <alignment horizontal="center" vertical="center"/>
    </xf>
    <xf numFmtId="41" fontId="2" fillId="0" borderId="4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41" fontId="0" fillId="0" borderId="3" xfId="2" applyFont="1" applyFill="1" applyBorder="1" applyAlignment="1">
      <alignment horizontal="right" vertical="center"/>
    </xf>
    <xf numFmtId="41" fontId="7" fillId="0" borderId="3" xfId="2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right" vertical="center" wrapText="1" inden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37" fontId="2" fillId="3" borderId="3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right" vertical="center" wrapText="1" indent="1"/>
    </xf>
    <xf numFmtId="2" fontId="2" fillId="3" borderId="5" xfId="0" applyNumberFormat="1" applyFont="1" applyFill="1" applyBorder="1" applyAlignment="1">
      <alignment horizontal="center" vertical="center"/>
    </xf>
  </cellXfs>
  <cellStyles count="9">
    <cellStyle name="Comma" xfId="1" builtinId="3"/>
    <cellStyle name="Comma [0]" xfId="2" builtinId="6"/>
    <cellStyle name="Comma 2" xfId="3"/>
    <cellStyle name="Normal" xfId="0" builtinId="0"/>
    <cellStyle name="Normal 2" xfId="4"/>
    <cellStyle name="Normal 3" xfId="5"/>
    <cellStyle name="Normal 4" xfId="6"/>
    <cellStyle name="Normal 5" xfId="7"/>
    <cellStyle name="Normal 6" xfId="8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C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حركة الأسعار"/>
      <sheetName val="بيانات التداول"/>
      <sheetName val="قيم التداول"/>
      <sheetName val="تقرير الملكية"/>
      <sheetName val="معلومات عامة"/>
      <sheetName val="قائمة المركز المالي"/>
      <sheetName val="قائمة الدخل"/>
      <sheetName val="تدفقات نقدية"/>
      <sheetName val="نسب مالي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B22">
            <v>15000000</v>
          </cell>
          <cell r="C22">
            <v>15000000</v>
          </cell>
          <cell r="D22">
            <v>15000000</v>
          </cell>
          <cell r="E22">
            <v>15000000</v>
          </cell>
          <cell r="F22">
            <v>15000000</v>
          </cell>
          <cell r="G22">
            <v>13600000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1"/>
  <sheetViews>
    <sheetView rightToLeft="1" tabSelected="1" zoomScale="85" zoomScaleNormal="85" workbookViewId="0">
      <pane xSplit="1" ySplit="4" topLeftCell="B5" activePane="bottomRight" state="frozenSplit"/>
      <selection pane="topRight" activeCell="B1" sqref="B1"/>
      <selection pane="bottomLeft" activeCell="A5" sqref="A5"/>
      <selection pane="bottomRight" activeCell="C68" sqref="C68"/>
    </sheetView>
  </sheetViews>
  <sheetFormatPr defaultColWidth="9.140625" defaultRowHeight="15"/>
  <cols>
    <col min="1" max="1" width="40.7109375" style="38" customWidth="1"/>
    <col min="2" max="18" width="15.7109375" style="20" customWidth="1"/>
    <col min="19" max="19" width="40.7109375" style="3" customWidth="1"/>
    <col min="20" max="16384" width="9.140625" style="3"/>
  </cols>
  <sheetData>
    <row r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9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 t="s">
        <v>2</v>
      </c>
    </row>
    <row r="3" spans="1:19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19">
      <c r="A4" s="10" t="s">
        <v>3</v>
      </c>
      <c r="B4" s="11">
        <v>2023</v>
      </c>
      <c r="C4" s="11">
        <v>2022</v>
      </c>
      <c r="D4" s="11">
        <v>2021</v>
      </c>
      <c r="E4" s="11">
        <v>2020</v>
      </c>
      <c r="F4" s="11">
        <v>2019</v>
      </c>
      <c r="G4" s="11">
        <v>2018</v>
      </c>
      <c r="H4" s="11">
        <v>2017</v>
      </c>
      <c r="I4" s="11">
        <v>2016</v>
      </c>
      <c r="J4" s="11">
        <v>2015</v>
      </c>
      <c r="K4" s="11">
        <v>2014</v>
      </c>
      <c r="L4" s="11">
        <v>2013</v>
      </c>
      <c r="M4" s="11">
        <v>2012</v>
      </c>
      <c r="N4" s="11">
        <v>2011</v>
      </c>
      <c r="O4" s="11">
        <v>2010</v>
      </c>
      <c r="P4" s="11">
        <v>2009</v>
      </c>
      <c r="Q4" s="11">
        <v>2008</v>
      </c>
      <c r="R4" s="11">
        <v>2007</v>
      </c>
      <c r="S4" s="12" t="s">
        <v>2</v>
      </c>
    </row>
    <row r="5" spans="1:19">
      <c r="A5" s="13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5" t="s">
        <v>5</v>
      </c>
    </row>
    <row r="6" spans="1:19">
      <c r="A6" s="16" t="s">
        <v>6</v>
      </c>
      <c r="B6" s="17">
        <v>3187261117</v>
      </c>
      <c r="C6" s="17">
        <f>1487927080-76063500</f>
        <v>1411863580</v>
      </c>
      <c r="D6" s="17">
        <f>2074289606-97337775</f>
        <v>1976951831</v>
      </c>
      <c r="E6" s="17">
        <v>2841715894</v>
      </c>
      <c r="F6" s="17">
        <v>1868263158</v>
      </c>
      <c r="G6" s="17">
        <v>1719588757</v>
      </c>
      <c r="H6" s="17">
        <v>1826969448</v>
      </c>
      <c r="I6" s="17">
        <v>1541863897</v>
      </c>
      <c r="J6" s="17">
        <v>1319722752</v>
      </c>
      <c r="K6" s="17">
        <v>1225235877</v>
      </c>
      <c r="L6" s="17">
        <v>1180202990</v>
      </c>
      <c r="M6" s="17">
        <v>1145294267</v>
      </c>
      <c r="N6" s="17">
        <v>1248638781</v>
      </c>
      <c r="O6" s="17">
        <v>1298816808</v>
      </c>
      <c r="P6" s="17">
        <v>1087676231</v>
      </c>
      <c r="Q6" s="17">
        <v>1932684520</v>
      </c>
      <c r="R6" s="17" t="s">
        <v>7</v>
      </c>
      <c r="S6" s="18" t="s">
        <v>8</v>
      </c>
    </row>
    <row r="7" spans="1:19">
      <c r="A7" s="16" t="s">
        <v>9</v>
      </c>
      <c r="B7" s="17">
        <v>-978884082</v>
      </c>
      <c r="C7" s="17">
        <v>-453025884</v>
      </c>
      <c r="D7" s="17">
        <f>-313978248</f>
        <v>-313978248</v>
      </c>
      <c r="E7" s="17">
        <f>-414533881</f>
        <v>-414533881</v>
      </c>
      <c r="F7" s="17">
        <v>-296323064</v>
      </c>
      <c r="G7" s="17">
        <v>-302992281</v>
      </c>
      <c r="H7" s="17">
        <v>-289525669</v>
      </c>
      <c r="I7" s="17">
        <v>-323437898</v>
      </c>
      <c r="J7" s="17">
        <v>-157557960</v>
      </c>
      <c r="K7" s="17">
        <v>-90433455</v>
      </c>
      <c r="L7" s="17">
        <v>-67417952</v>
      </c>
      <c r="M7" s="17">
        <v>-67873777</v>
      </c>
      <c r="N7" s="17">
        <v>-90622261</v>
      </c>
      <c r="O7" s="17">
        <v>-145458357</v>
      </c>
      <c r="P7" s="17">
        <v>-95931783</v>
      </c>
      <c r="Q7" s="17">
        <v>-103792919</v>
      </c>
      <c r="R7" s="17" t="s">
        <v>7</v>
      </c>
      <c r="S7" s="18" t="s">
        <v>10</v>
      </c>
    </row>
    <row r="8" spans="1:19">
      <c r="A8" s="19" t="s">
        <v>11</v>
      </c>
      <c r="B8" s="17">
        <v>108841485</v>
      </c>
      <c r="C8" s="17">
        <v>72229435</v>
      </c>
      <c r="D8" s="17">
        <v>40364256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8"/>
    </row>
    <row r="9" spans="1:19">
      <c r="A9" s="19" t="s">
        <v>12</v>
      </c>
      <c r="D9" s="20">
        <v>-32141725</v>
      </c>
      <c r="E9" s="20">
        <v>-125587493</v>
      </c>
      <c r="S9" s="18"/>
    </row>
    <row r="10" spans="1:19" s="24" customFormat="1">
      <c r="A10" s="21" t="s">
        <v>13</v>
      </c>
      <c r="B10" s="22">
        <f>SUM(B6:B9)</f>
        <v>2317218520</v>
      </c>
      <c r="C10" s="22">
        <f>SUM(C6:C9)</f>
        <v>1031067131</v>
      </c>
      <c r="D10" s="22">
        <f>SUM(D6:D9)</f>
        <v>1671196114</v>
      </c>
      <c r="E10" s="22">
        <f>SUM(E6:E9)</f>
        <v>2301594520</v>
      </c>
      <c r="F10" s="22">
        <f t="shared" ref="F10:Q10" si="0">SUM(F6:F7)</f>
        <v>1571940094</v>
      </c>
      <c r="G10" s="22">
        <f t="shared" si="0"/>
        <v>1416596476</v>
      </c>
      <c r="H10" s="22">
        <f t="shared" si="0"/>
        <v>1537443779</v>
      </c>
      <c r="I10" s="22">
        <f t="shared" si="0"/>
        <v>1218425999</v>
      </c>
      <c r="J10" s="22">
        <f t="shared" si="0"/>
        <v>1162164792</v>
      </c>
      <c r="K10" s="22">
        <f t="shared" si="0"/>
        <v>1134802422</v>
      </c>
      <c r="L10" s="22">
        <f t="shared" si="0"/>
        <v>1112785038</v>
      </c>
      <c r="M10" s="22">
        <f t="shared" si="0"/>
        <v>1077420490</v>
      </c>
      <c r="N10" s="22">
        <f t="shared" si="0"/>
        <v>1158016520</v>
      </c>
      <c r="O10" s="22">
        <f t="shared" si="0"/>
        <v>1153358451</v>
      </c>
      <c r="P10" s="22">
        <f t="shared" si="0"/>
        <v>991744448</v>
      </c>
      <c r="Q10" s="22">
        <f t="shared" si="0"/>
        <v>1828891601</v>
      </c>
      <c r="R10" s="22" t="s">
        <v>7</v>
      </c>
      <c r="S10" s="23" t="s">
        <v>14</v>
      </c>
    </row>
    <row r="11" spans="1:19" ht="17.25">
      <c r="A11" s="16" t="s">
        <v>15</v>
      </c>
      <c r="B11" s="25">
        <v>-502218038</v>
      </c>
      <c r="C11" s="25">
        <v>273761694.32999992</v>
      </c>
      <c r="D11" s="25">
        <v>293543079</v>
      </c>
      <c r="E11" s="25">
        <v>-144573450</v>
      </c>
      <c r="F11" s="25">
        <v>-137504245</v>
      </c>
      <c r="G11" s="25">
        <v>-12228532</v>
      </c>
      <c r="H11" s="25">
        <v>-160501871</v>
      </c>
      <c r="I11" s="25">
        <v>-48017173</v>
      </c>
      <c r="J11" s="25">
        <v>-38527821</v>
      </c>
      <c r="K11" s="25">
        <v>23442140</v>
      </c>
      <c r="L11" s="25">
        <v>-20109175</v>
      </c>
      <c r="M11" s="25">
        <v>36890623</v>
      </c>
      <c r="N11" s="25">
        <v>13220063</v>
      </c>
      <c r="O11" s="25">
        <v>-70291205</v>
      </c>
      <c r="P11" s="25">
        <v>377455103</v>
      </c>
      <c r="Q11" s="25">
        <v>-489936335</v>
      </c>
      <c r="R11" s="25" t="s">
        <v>7</v>
      </c>
      <c r="S11" s="18" t="s">
        <v>16</v>
      </c>
    </row>
    <row r="12" spans="1:19" s="24" customFormat="1">
      <c r="A12" s="21" t="s">
        <v>17</v>
      </c>
      <c r="B12" s="26">
        <f t="shared" ref="B12:Q12" si="1">SUM(B10:B11)</f>
        <v>1815000482</v>
      </c>
      <c r="C12" s="26">
        <f t="shared" si="1"/>
        <v>1304828825.3299999</v>
      </c>
      <c r="D12" s="26">
        <f t="shared" si="1"/>
        <v>1964739193</v>
      </c>
      <c r="E12" s="26">
        <f t="shared" si="1"/>
        <v>2157021070</v>
      </c>
      <c r="F12" s="26">
        <f t="shared" si="1"/>
        <v>1434435849</v>
      </c>
      <c r="G12" s="26">
        <f t="shared" si="1"/>
        <v>1404367944</v>
      </c>
      <c r="H12" s="26">
        <f t="shared" si="1"/>
        <v>1376941908</v>
      </c>
      <c r="I12" s="26">
        <f t="shared" si="1"/>
        <v>1170408826</v>
      </c>
      <c r="J12" s="26">
        <f t="shared" si="1"/>
        <v>1123636971</v>
      </c>
      <c r="K12" s="26">
        <f t="shared" si="1"/>
        <v>1158244562</v>
      </c>
      <c r="L12" s="26">
        <f t="shared" si="1"/>
        <v>1092675863</v>
      </c>
      <c r="M12" s="26">
        <f t="shared" si="1"/>
        <v>1114311113</v>
      </c>
      <c r="N12" s="26">
        <f t="shared" si="1"/>
        <v>1171236583</v>
      </c>
      <c r="O12" s="26">
        <f t="shared" si="1"/>
        <v>1083067246</v>
      </c>
      <c r="P12" s="26">
        <f t="shared" si="1"/>
        <v>1369199551</v>
      </c>
      <c r="Q12" s="26">
        <f t="shared" si="1"/>
        <v>1338955266</v>
      </c>
      <c r="R12" s="26">
        <v>193493136</v>
      </c>
      <c r="S12" s="23" t="s">
        <v>18</v>
      </c>
    </row>
    <row r="13" spans="1:19">
      <c r="A13" s="16" t="s">
        <v>19</v>
      </c>
      <c r="B13" s="17">
        <v>229833474</v>
      </c>
      <c r="C13" s="17">
        <v>94068888</v>
      </c>
      <c r="D13" s="17">
        <v>58395471</v>
      </c>
      <c r="E13" s="17">
        <v>56115369</v>
      </c>
      <c r="F13" s="17">
        <v>44698915</v>
      </c>
      <c r="G13" s="17">
        <v>54801462</v>
      </c>
      <c r="H13" s="17">
        <v>52600063</v>
      </c>
      <c r="I13" s="17">
        <v>73814090</v>
      </c>
      <c r="J13" s="17">
        <v>39542736</v>
      </c>
      <c r="K13" s="17">
        <v>24681496</v>
      </c>
      <c r="L13" s="17">
        <v>16154585</v>
      </c>
      <c r="M13" s="17">
        <v>14322437</v>
      </c>
      <c r="N13" s="17">
        <v>19575383</v>
      </c>
      <c r="O13" s="17">
        <v>33356793</v>
      </c>
      <c r="P13" s="17">
        <v>23394967</v>
      </c>
      <c r="Q13" s="17">
        <v>27492698</v>
      </c>
      <c r="R13" s="17" t="s">
        <v>7</v>
      </c>
      <c r="S13" s="27" t="s">
        <v>20</v>
      </c>
    </row>
    <row r="14" spans="1:19">
      <c r="A14" s="16" t="s">
        <v>21</v>
      </c>
      <c r="B14" s="17">
        <v>31282515</v>
      </c>
      <c r="C14" s="17">
        <f>4763459+16121888</f>
        <v>20885347</v>
      </c>
      <c r="D14" s="17">
        <v>726565</v>
      </c>
      <c r="E14" s="17">
        <v>1910554</v>
      </c>
      <c r="F14" s="17">
        <v>120736256</v>
      </c>
      <c r="G14" s="17">
        <v>3945526</v>
      </c>
      <c r="H14" s="17">
        <v>136121190</v>
      </c>
      <c r="I14" s="17">
        <v>2185300</v>
      </c>
      <c r="J14" s="17">
        <v>61336</v>
      </c>
      <c r="K14" s="17">
        <v>3965901</v>
      </c>
      <c r="L14" s="17" t="s">
        <v>7</v>
      </c>
      <c r="M14" s="17" t="s">
        <v>7</v>
      </c>
      <c r="N14" s="17" t="s">
        <v>7</v>
      </c>
      <c r="O14" s="17" t="s">
        <v>7</v>
      </c>
      <c r="P14" s="17" t="s">
        <v>7</v>
      </c>
      <c r="Q14" s="17" t="s">
        <v>7</v>
      </c>
      <c r="R14" s="17" t="s">
        <v>7</v>
      </c>
      <c r="S14" s="27"/>
    </row>
    <row r="15" spans="1:19">
      <c r="A15" s="28" t="s">
        <v>22</v>
      </c>
      <c r="B15" s="29">
        <f t="shared" ref="B15:G15" si="2">SUM(B12:B14)</f>
        <v>2076116471</v>
      </c>
      <c r="C15" s="29">
        <f t="shared" si="2"/>
        <v>1419783060.3299999</v>
      </c>
      <c r="D15" s="29">
        <f t="shared" si="2"/>
        <v>2023861229</v>
      </c>
      <c r="E15" s="29">
        <f t="shared" si="2"/>
        <v>2215046993</v>
      </c>
      <c r="F15" s="29">
        <f t="shared" si="2"/>
        <v>1599871020</v>
      </c>
      <c r="G15" s="29">
        <f t="shared" si="2"/>
        <v>1463114932</v>
      </c>
      <c r="H15" s="29">
        <f t="shared" ref="H15:R15" si="3">SUM(H12:H14)</f>
        <v>1565663161</v>
      </c>
      <c r="I15" s="29">
        <f t="shared" si="3"/>
        <v>1246408216</v>
      </c>
      <c r="J15" s="29">
        <f t="shared" si="3"/>
        <v>1163241043</v>
      </c>
      <c r="K15" s="29">
        <f t="shared" si="3"/>
        <v>1186891959</v>
      </c>
      <c r="L15" s="29">
        <f t="shared" si="3"/>
        <v>1108830448</v>
      </c>
      <c r="M15" s="29">
        <f t="shared" si="3"/>
        <v>1128633550</v>
      </c>
      <c r="N15" s="29">
        <f t="shared" si="3"/>
        <v>1190811966</v>
      </c>
      <c r="O15" s="29">
        <f t="shared" si="3"/>
        <v>1116424039</v>
      </c>
      <c r="P15" s="29">
        <f t="shared" si="3"/>
        <v>1392594518</v>
      </c>
      <c r="Q15" s="29">
        <f t="shared" si="3"/>
        <v>1366447964</v>
      </c>
      <c r="R15" s="29">
        <f t="shared" si="3"/>
        <v>193493136</v>
      </c>
      <c r="S15" s="23" t="s">
        <v>23</v>
      </c>
    </row>
    <row r="16" spans="1:19">
      <c r="A16" s="16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18"/>
    </row>
    <row r="17" spans="1:19">
      <c r="A17" s="31" t="s">
        <v>24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3" t="s">
        <v>25</v>
      </c>
    </row>
    <row r="18" spans="1:19">
      <c r="A18" s="16" t="s">
        <v>26</v>
      </c>
      <c r="B18" s="17">
        <v>-877686676</v>
      </c>
      <c r="C18" s="17">
        <v>-976214333</v>
      </c>
      <c r="D18" s="17">
        <v>-2751634988</v>
      </c>
      <c r="E18" s="17">
        <v>-1602827711</v>
      </c>
      <c r="F18" s="17">
        <v>-1312316452</v>
      </c>
      <c r="G18" s="17">
        <v>-1038970473</v>
      </c>
      <c r="H18" s="17">
        <v>-953545562</v>
      </c>
      <c r="I18" s="17">
        <v>-1131265916</v>
      </c>
      <c r="J18" s="17">
        <v>-654366049</v>
      </c>
      <c r="K18" s="17">
        <v>-667360799</v>
      </c>
      <c r="L18" s="17">
        <v>-599599708</v>
      </c>
      <c r="M18" s="17">
        <v>-813010235</v>
      </c>
      <c r="N18" s="17">
        <v>-813020524</v>
      </c>
      <c r="O18" s="17">
        <v>-721577987</v>
      </c>
      <c r="P18" s="17">
        <v>-601095504</v>
      </c>
      <c r="Q18" s="17">
        <v>-359649676</v>
      </c>
      <c r="R18" s="17" t="s">
        <v>7</v>
      </c>
      <c r="S18" s="27" t="s">
        <v>27</v>
      </c>
    </row>
    <row r="19" spans="1:19" ht="17.25">
      <c r="A19" s="16" t="s">
        <v>28</v>
      </c>
      <c r="B19" s="25">
        <v>66619079</v>
      </c>
      <c r="C19" s="25">
        <v>68134899</v>
      </c>
      <c r="D19" s="25">
        <v>40875980</v>
      </c>
      <c r="E19" s="25">
        <v>65998063</v>
      </c>
      <c r="F19" s="25">
        <v>199405779</v>
      </c>
      <c r="G19" s="25">
        <v>151913170</v>
      </c>
      <c r="H19" s="25">
        <v>53331510</v>
      </c>
      <c r="I19" s="25">
        <v>512128459</v>
      </c>
      <c r="J19" s="25">
        <v>37139159</v>
      </c>
      <c r="K19" s="25">
        <v>29542686</v>
      </c>
      <c r="L19" s="25">
        <v>28310743</v>
      </c>
      <c r="M19" s="25">
        <v>37726493</v>
      </c>
      <c r="N19" s="25">
        <v>9506589</v>
      </c>
      <c r="O19" s="25">
        <v>13501383</v>
      </c>
      <c r="P19" s="25">
        <v>42993448</v>
      </c>
      <c r="Q19" s="25">
        <v>13389390</v>
      </c>
      <c r="R19" s="25" t="s">
        <v>7</v>
      </c>
      <c r="S19" s="27" t="s">
        <v>29</v>
      </c>
    </row>
    <row r="20" spans="1:19" s="24" customFormat="1">
      <c r="A20" s="28" t="s">
        <v>30</v>
      </c>
      <c r="B20" s="34">
        <f>SUM(B18:B19)</f>
        <v>-811067597</v>
      </c>
      <c r="C20" s="34">
        <f>SUM(C18:C19)</f>
        <v>-908079434</v>
      </c>
      <c r="D20" s="34">
        <f>SUM(D18:D19)+1</f>
        <v>-2710759007</v>
      </c>
      <c r="E20" s="34">
        <f>SUM(E18:E19)</f>
        <v>-1536829648</v>
      </c>
      <c r="F20" s="34">
        <f t="shared" ref="F20:Q20" si="4">SUM(F18:F19)</f>
        <v>-1112910673</v>
      </c>
      <c r="G20" s="34">
        <f t="shared" si="4"/>
        <v>-887057303</v>
      </c>
      <c r="H20" s="34">
        <f t="shared" si="4"/>
        <v>-900214052</v>
      </c>
      <c r="I20" s="34">
        <f t="shared" si="4"/>
        <v>-619137457</v>
      </c>
      <c r="J20" s="34">
        <f t="shared" si="4"/>
        <v>-617226890</v>
      </c>
      <c r="K20" s="34">
        <f t="shared" si="4"/>
        <v>-637818113</v>
      </c>
      <c r="L20" s="34">
        <f t="shared" si="4"/>
        <v>-571288965</v>
      </c>
      <c r="M20" s="34">
        <f t="shared" si="4"/>
        <v>-775283742</v>
      </c>
      <c r="N20" s="34">
        <f t="shared" si="4"/>
        <v>-803513935</v>
      </c>
      <c r="O20" s="34">
        <f t="shared" si="4"/>
        <v>-708076604</v>
      </c>
      <c r="P20" s="34">
        <f t="shared" si="4"/>
        <v>-558102056</v>
      </c>
      <c r="Q20" s="34">
        <f t="shared" si="4"/>
        <v>-346260286</v>
      </c>
      <c r="R20" s="34" t="s">
        <v>7</v>
      </c>
      <c r="S20" s="23" t="s">
        <v>31</v>
      </c>
    </row>
    <row r="21" spans="1:19" ht="22.5" customHeight="1">
      <c r="A21" s="16" t="s">
        <v>32</v>
      </c>
      <c r="B21" s="35">
        <v>30155741</v>
      </c>
      <c r="C21" s="35">
        <v>27601270</v>
      </c>
      <c r="D21" s="35">
        <v>29334812</v>
      </c>
      <c r="E21" s="35">
        <v>105682784</v>
      </c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6"/>
    </row>
    <row r="22" spans="1:19" ht="22.5" customHeight="1">
      <c r="A22" s="16" t="s">
        <v>33</v>
      </c>
      <c r="B22" s="25">
        <v>-112538058</v>
      </c>
      <c r="C22" s="25">
        <v>433359988.92000002</v>
      </c>
      <c r="D22" s="25">
        <v>257302126</v>
      </c>
      <c r="E22" s="25">
        <v>-327190917</v>
      </c>
      <c r="F22" s="25">
        <v>421012986</v>
      </c>
      <c r="G22" s="25">
        <v>-61339101</v>
      </c>
      <c r="H22" s="25">
        <v>29924894</v>
      </c>
      <c r="I22" s="25">
        <v>-27767778</v>
      </c>
      <c r="J22" s="25">
        <v>-75465696</v>
      </c>
      <c r="K22" s="25">
        <v>-96245005</v>
      </c>
      <c r="L22" s="25">
        <v>-215013421</v>
      </c>
      <c r="M22" s="25">
        <v>-135592234</v>
      </c>
      <c r="N22" s="25">
        <v>-96336070</v>
      </c>
      <c r="O22" s="25">
        <v>-84120296</v>
      </c>
      <c r="P22" s="25">
        <v>-363343848</v>
      </c>
      <c r="Q22" s="25">
        <v>-427335970</v>
      </c>
      <c r="R22" s="25" t="s">
        <v>7</v>
      </c>
      <c r="S22" s="36" t="s">
        <v>34</v>
      </c>
    </row>
    <row r="23" spans="1:19" s="24" customFormat="1" ht="22.5" customHeight="1">
      <c r="A23" s="28" t="s">
        <v>35</v>
      </c>
      <c r="B23" s="29">
        <f>SUM(B20:B22)</f>
        <v>-893449914</v>
      </c>
      <c r="C23" s="29">
        <f>SUM(C20:C22)</f>
        <v>-447118175.07999998</v>
      </c>
      <c r="D23" s="29">
        <f>SUM(D20:D22)</f>
        <v>-2424122069</v>
      </c>
      <c r="E23" s="29">
        <f>SUM(E20:E22)</f>
        <v>-1758337781</v>
      </c>
      <c r="F23" s="29">
        <f t="shared" ref="F23:R23" si="5">SUM(F20:F22)</f>
        <v>-691897687</v>
      </c>
      <c r="G23" s="29">
        <f t="shared" si="5"/>
        <v>-948396404</v>
      </c>
      <c r="H23" s="29">
        <f t="shared" si="5"/>
        <v>-870289158</v>
      </c>
      <c r="I23" s="29">
        <f t="shared" si="5"/>
        <v>-646905235</v>
      </c>
      <c r="J23" s="29">
        <f t="shared" si="5"/>
        <v>-692692586</v>
      </c>
      <c r="K23" s="29">
        <f t="shared" si="5"/>
        <v>-734063118</v>
      </c>
      <c r="L23" s="29">
        <f t="shared" si="5"/>
        <v>-786302386</v>
      </c>
      <c r="M23" s="29">
        <f t="shared" si="5"/>
        <v>-910875976</v>
      </c>
      <c r="N23" s="29">
        <f t="shared" si="5"/>
        <v>-899850005</v>
      </c>
      <c r="O23" s="29">
        <f t="shared" si="5"/>
        <v>-792196900</v>
      </c>
      <c r="P23" s="29">
        <f t="shared" si="5"/>
        <v>-921445904</v>
      </c>
      <c r="Q23" s="29">
        <f t="shared" si="5"/>
        <v>-773596256</v>
      </c>
      <c r="R23" s="29">
        <f t="shared" si="5"/>
        <v>0</v>
      </c>
      <c r="S23" s="23" t="s">
        <v>36</v>
      </c>
    </row>
    <row r="24" spans="1:19">
      <c r="A24" s="16" t="s">
        <v>37</v>
      </c>
      <c r="B24" s="17">
        <v>-294421891</v>
      </c>
      <c r="C24" s="17">
        <v>-119544901</v>
      </c>
      <c r="D24" s="17">
        <v>-91776497</v>
      </c>
      <c r="E24" s="17">
        <v>-40760628</v>
      </c>
      <c r="F24" s="17">
        <v>-155357235</v>
      </c>
      <c r="G24" s="17">
        <v>-169110831</v>
      </c>
      <c r="H24" s="17">
        <v>-129898731</v>
      </c>
      <c r="I24" s="17">
        <v>-147537125</v>
      </c>
      <c r="J24" s="17">
        <v>-124505086</v>
      </c>
      <c r="K24" s="17">
        <v>-123579297</v>
      </c>
      <c r="L24" s="17">
        <v>-116059980</v>
      </c>
      <c r="M24" s="17">
        <v>-99020687</v>
      </c>
      <c r="N24" s="17">
        <v>-103293843</v>
      </c>
      <c r="O24" s="17">
        <v>-91393255</v>
      </c>
      <c r="P24" s="17">
        <v>-139172025</v>
      </c>
      <c r="Q24" s="17">
        <v>-271076892</v>
      </c>
      <c r="R24" s="17" t="s">
        <v>7</v>
      </c>
      <c r="S24" s="27" t="s">
        <v>38</v>
      </c>
    </row>
    <row r="25" spans="1:19" ht="30">
      <c r="A25" s="16" t="s">
        <v>39</v>
      </c>
      <c r="B25" s="17">
        <v>-22367297</v>
      </c>
      <c r="C25" s="17">
        <v>-11968965</v>
      </c>
      <c r="D25" s="17">
        <v>-4506302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27"/>
    </row>
    <row r="26" spans="1:19">
      <c r="A26" s="16" t="s">
        <v>40</v>
      </c>
      <c r="B26" s="17"/>
      <c r="C26" s="17"/>
      <c r="D26" s="17"/>
      <c r="E26" s="17"/>
      <c r="F26" s="17">
        <v>-33120000</v>
      </c>
      <c r="G26" s="17">
        <v>-36511108</v>
      </c>
      <c r="H26" s="17">
        <v>-29735026</v>
      </c>
      <c r="I26" s="17">
        <v>-30230435</v>
      </c>
      <c r="J26" s="17">
        <v>-23412962</v>
      </c>
      <c r="K26" s="17">
        <v>-16718852</v>
      </c>
      <c r="L26" s="17">
        <v>-15510148</v>
      </c>
      <c r="M26" s="17">
        <v>-16364207</v>
      </c>
      <c r="N26" s="17">
        <v>-20481677</v>
      </c>
      <c r="O26" s="17">
        <v>-11402100</v>
      </c>
      <c r="P26" s="17">
        <v>-16064803</v>
      </c>
      <c r="Q26" s="17">
        <v>-9060000</v>
      </c>
      <c r="R26" s="17" t="s">
        <v>7</v>
      </c>
      <c r="S26" s="27" t="s">
        <v>41</v>
      </c>
    </row>
    <row r="27" spans="1:19">
      <c r="A27" s="16" t="s">
        <v>42</v>
      </c>
      <c r="B27" s="17">
        <v>-19776617</v>
      </c>
      <c r="C27" s="17">
        <v>-8904561</v>
      </c>
      <c r="D27" s="17">
        <v>-12103898</v>
      </c>
      <c r="E27" s="17">
        <v>-17050295</v>
      </c>
      <c r="F27" s="17">
        <v>-11209580</v>
      </c>
      <c r="G27" s="17">
        <v>-10317532</v>
      </c>
      <c r="H27" s="17">
        <v>-10961818</v>
      </c>
      <c r="I27" s="17">
        <v>-9251184</v>
      </c>
      <c r="J27" s="17">
        <v>-7918336</v>
      </c>
      <c r="K27" s="17">
        <v>-7351416</v>
      </c>
      <c r="L27" s="17">
        <v>-7081216</v>
      </c>
      <c r="M27" s="17">
        <v>-6871768</v>
      </c>
      <c r="N27" s="17">
        <v>-7494933</v>
      </c>
      <c r="O27" s="17">
        <v>-7796827</v>
      </c>
      <c r="P27" s="17">
        <v>-6526070</v>
      </c>
      <c r="Q27" s="17">
        <v>-11596106</v>
      </c>
      <c r="R27" s="17" t="s">
        <v>7</v>
      </c>
      <c r="S27" s="27" t="s">
        <v>43</v>
      </c>
    </row>
    <row r="28" spans="1:19">
      <c r="A28" s="16" t="s">
        <v>44</v>
      </c>
      <c r="B28" s="17">
        <v>-57646278</v>
      </c>
      <c r="C28" s="17">
        <v>-12497543</v>
      </c>
      <c r="D28" s="17">
        <v>-32943341.300000001</v>
      </c>
      <c r="E28" s="17">
        <v>-71770208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27"/>
    </row>
    <row r="29" spans="1:19">
      <c r="A29" s="16" t="s">
        <v>45</v>
      </c>
      <c r="B29" s="17">
        <v>-6782377</v>
      </c>
      <c r="C29" s="17">
        <v>-6513603</v>
      </c>
      <c r="D29" s="17">
        <v>-17225546.300000001</v>
      </c>
      <c r="E29" s="17">
        <v>-1097719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27"/>
    </row>
    <row r="30" spans="1:19" ht="30">
      <c r="A30" s="16" t="s">
        <v>46</v>
      </c>
      <c r="B30" s="17">
        <v>-1139610</v>
      </c>
      <c r="C30" s="17">
        <v>-1204984</v>
      </c>
      <c r="D30" s="17">
        <v>-3481885</v>
      </c>
      <c r="E30" s="17">
        <v>-1168990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27"/>
    </row>
    <row r="31" spans="1:19">
      <c r="A31" s="16" t="s">
        <v>47</v>
      </c>
      <c r="B31" s="17">
        <v>-5698058</v>
      </c>
      <c r="C31" s="17">
        <v>-6397299</v>
      </c>
      <c r="D31" s="17">
        <v>-17409426</v>
      </c>
      <c r="E31" s="17">
        <v>-192755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27"/>
    </row>
    <row r="32" spans="1:19">
      <c r="A32" s="16" t="s">
        <v>48</v>
      </c>
      <c r="B32" s="17">
        <v>-17329500</v>
      </c>
      <c r="C32" s="17">
        <v>-9639000</v>
      </c>
      <c r="D32" s="17">
        <v>-7969569</v>
      </c>
      <c r="E32" s="17">
        <v>-22175952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27"/>
    </row>
    <row r="33" spans="1:19" s="37" customFormat="1">
      <c r="A33" s="28" t="s">
        <v>49</v>
      </c>
      <c r="B33" s="29">
        <f>SUM(B23:B32)</f>
        <v>-1318611542</v>
      </c>
      <c r="C33" s="29">
        <f>SUM(C23:C32)</f>
        <v>-623789031.07999992</v>
      </c>
      <c r="D33" s="29">
        <f>SUM(D23:D32)</f>
        <v>-2611538533.6000004</v>
      </c>
      <c r="E33" s="29">
        <f>SUM(E23:E32)</f>
        <v>-1912554328</v>
      </c>
      <c r="F33" s="29">
        <f>SUM(F23:F27)</f>
        <v>-891584502</v>
      </c>
      <c r="G33" s="29">
        <f>SUM(G23:G27)</f>
        <v>-1164335875</v>
      </c>
      <c r="H33" s="29">
        <f t="shared" ref="H33:R33" si="6">SUM(H23:H27)</f>
        <v>-1040884733</v>
      </c>
      <c r="I33" s="29">
        <f t="shared" si="6"/>
        <v>-833923979</v>
      </c>
      <c r="J33" s="29">
        <f t="shared" si="6"/>
        <v>-848528970</v>
      </c>
      <c r="K33" s="29">
        <f t="shared" si="6"/>
        <v>-881712683</v>
      </c>
      <c r="L33" s="29">
        <f t="shared" si="6"/>
        <v>-924953730</v>
      </c>
      <c r="M33" s="29">
        <f t="shared" si="6"/>
        <v>-1033132638</v>
      </c>
      <c r="N33" s="29">
        <f t="shared" si="6"/>
        <v>-1031120458</v>
      </c>
      <c r="O33" s="29">
        <f t="shared" si="6"/>
        <v>-902789082</v>
      </c>
      <c r="P33" s="29">
        <f t="shared" si="6"/>
        <v>-1083208802</v>
      </c>
      <c r="Q33" s="29">
        <f t="shared" si="6"/>
        <v>-1065329254</v>
      </c>
      <c r="R33" s="29">
        <f t="shared" si="6"/>
        <v>0</v>
      </c>
      <c r="S33" s="29"/>
    </row>
    <row r="34" spans="1:19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27"/>
    </row>
    <row r="35" spans="1:19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27"/>
    </row>
    <row r="36" spans="1:19">
      <c r="A36" s="28" t="s">
        <v>50</v>
      </c>
      <c r="B36" s="39">
        <f t="shared" ref="B36:E36" si="7">B15+B33</f>
        <v>757504929</v>
      </c>
      <c r="C36" s="39">
        <f t="shared" si="7"/>
        <v>795994029.25</v>
      </c>
      <c r="D36" s="39">
        <f t="shared" si="7"/>
        <v>-587677304.60000038</v>
      </c>
      <c r="E36" s="39">
        <f t="shared" si="7"/>
        <v>302492665</v>
      </c>
      <c r="F36" s="39">
        <f>F15+F33</f>
        <v>708286518</v>
      </c>
      <c r="G36" s="39">
        <f t="shared" ref="G36:R36" si="8">G15+G33</f>
        <v>298779057</v>
      </c>
      <c r="H36" s="39">
        <f t="shared" si="8"/>
        <v>524778428</v>
      </c>
      <c r="I36" s="39">
        <f t="shared" si="8"/>
        <v>412484237</v>
      </c>
      <c r="J36" s="39">
        <f t="shared" si="8"/>
        <v>314712073</v>
      </c>
      <c r="K36" s="39">
        <f t="shared" si="8"/>
        <v>305179276</v>
      </c>
      <c r="L36" s="39">
        <f t="shared" si="8"/>
        <v>183876718</v>
      </c>
      <c r="M36" s="39">
        <f t="shared" si="8"/>
        <v>95500912</v>
      </c>
      <c r="N36" s="39">
        <f t="shared" si="8"/>
        <v>159691508</v>
      </c>
      <c r="O36" s="39">
        <f t="shared" si="8"/>
        <v>213634957</v>
      </c>
      <c r="P36" s="39">
        <f t="shared" si="8"/>
        <v>309385716</v>
      </c>
      <c r="Q36" s="39">
        <f t="shared" si="8"/>
        <v>301118710</v>
      </c>
      <c r="R36" s="39">
        <f t="shared" si="8"/>
        <v>193493136</v>
      </c>
      <c r="S36" s="39"/>
    </row>
    <row r="37" spans="1:19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</row>
    <row r="38" spans="1:19">
      <c r="A38" s="16" t="s">
        <v>51</v>
      </c>
      <c r="B38" s="17">
        <v>348268690</v>
      </c>
      <c r="C38" s="17">
        <v>224918935</v>
      </c>
      <c r="D38" s="17">
        <v>268286282</v>
      </c>
      <c r="E38" s="17">
        <v>259804061</v>
      </c>
      <c r="F38" s="17">
        <v>201203567</v>
      </c>
      <c r="G38" s="17">
        <v>229744075</v>
      </c>
      <c r="H38" s="17">
        <v>244964443</v>
      </c>
      <c r="I38" s="17">
        <v>171893812</v>
      </c>
      <c r="J38" s="17">
        <v>182926457</v>
      </c>
      <c r="K38" s="17">
        <v>249337676</v>
      </c>
      <c r="L38" s="17">
        <v>218193205</v>
      </c>
      <c r="M38" s="17">
        <v>186016326</v>
      </c>
      <c r="N38" s="17">
        <v>142363301</v>
      </c>
      <c r="O38" s="17">
        <v>124618131</v>
      </c>
      <c r="P38" s="17">
        <v>119513374</v>
      </c>
      <c r="Q38" s="17">
        <v>69773981</v>
      </c>
      <c r="R38" s="17">
        <v>48290291</v>
      </c>
      <c r="S38" s="27" t="s">
        <v>52</v>
      </c>
    </row>
    <row r="39" spans="1:19">
      <c r="A39" s="16" t="s">
        <v>53</v>
      </c>
      <c r="B39" s="17">
        <v>5426864</v>
      </c>
      <c r="C39" s="17">
        <v>2453129</v>
      </c>
      <c r="D39" s="17">
        <v>1594263</v>
      </c>
      <c r="E39" s="17">
        <v>68130</v>
      </c>
      <c r="F39" s="17">
        <v>177371</v>
      </c>
      <c r="G39" s="17">
        <v>699402</v>
      </c>
      <c r="H39" s="17">
        <v>174523953</v>
      </c>
      <c r="I39" s="17">
        <v>38359</v>
      </c>
      <c r="J39" s="17">
        <v>2741794</v>
      </c>
      <c r="K39" s="17">
        <v>1611568</v>
      </c>
      <c r="L39" s="17">
        <v>3669137</v>
      </c>
      <c r="M39" s="17">
        <v>11267706</v>
      </c>
      <c r="N39" s="17">
        <v>5381819</v>
      </c>
      <c r="O39" s="17">
        <v>31038557</v>
      </c>
      <c r="P39" s="17">
        <v>7497537</v>
      </c>
      <c r="Q39" s="17">
        <v>3188987</v>
      </c>
      <c r="R39" s="17">
        <v>37330</v>
      </c>
      <c r="S39" s="27" t="s">
        <v>54</v>
      </c>
    </row>
    <row r="40" spans="1:19" ht="30">
      <c r="A40" s="16" t="s">
        <v>55</v>
      </c>
      <c r="B40" s="17">
        <v>25889312070</v>
      </c>
      <c r="C40" s="17">
        <v>1336554690</v>
      </c>
      <c r="D40" s="17">
        <v>3394283635</v>
      </c>
      <c r="E40" s="17">
        <v>2231811339</v>
      </c>
      <c r="F40" s="17">
        <v>3611895</v>
      </c>
      <c r="G40" s="17">
        <v>-14882795</v>
      </c>
      <c r="H40" s="17">
        <v>-221560729</v>
      </c>
      <c r="I40" s="17">
        <v>401989925</v>
      </c>
      <c r="J40" s="17">
        <v>451673163</v>
      </c>
      <c r="K40" s="17">
        <v>133647672</v>
      </c>
      <c r="L40" s="17">
        <v>211034751</v>
      </c>
      <c r="M40" s="17">
        <v>9898323</v>
      </c>
      <c r="N40" s="17">
        <v>14032897</v>
      </c>
      <c r="O40" s="17">
        <v>4088920</v>
      </c>
      <c r="P40" s="17">
        <v>-292366</v>
      </c>
      <c r="Q40" s="17">
        <v>-9859211</v>
      </c>
      <c r="R40" s="17">
        <v>-17078417</v>
      </c>
      <c r="S40" s="27" t="s">
        <v>56</v>
      </c>
    </row>
    <row r="41" spans="1:19">
      <c r="A41" s="16" t="s">
        <v>57</v>
      </c>
      <c r="B41" s="17">
        <v>568560</v>
      </c>
      <c r="C41" s="17">
        <v>5163131</v>
      </c>
      <c r="D41" s="17">
        <v>0</v>
      </c>
      <c r="E41" s="17">
        <v>-15490567</v>
      </c>
      <c r="F41" s="17">
        <v>-2363583</v>
      </c>
      <c r="G41" s="17">
        <v>-1936006</v>
      </c>
      <c r="H41" s="17">
        <v>-191803599</v>
      </c>
      <c r="I41" s="17">
        <v>-60049884</v>
      </c>
      <c r="J41" s="17">
        <v>-18959232</v>
      </c>
      <c r="K41" s="17">
        <v>-18986522</v>
      </c>
      <c r="L41" s="17" t="s">
        <v>7</v>
      </c>
      <c r="M41" s="17" t="s">
        <v>7</v>
      </c>
      <c r="N41" s="17" t="s">
        <v>7</v>
      </c>
      <c r="O41" s="17" t="s">
        <v>7</v>
      </c>
      <c r="P41" s="17" t="s">
        <v>7</v>
      </c>
      <c r="Q41" s="17" t="s">
        <v>7</v>
      </c>
      <c r="R41" s="17"/>
      <c r="S41" s="43" t="s">
        <v>58</v>
      </c>
    </row>
    <row r="42" spans="1:19">
      <c r="A42" s="16" t="s">
        <v>59</v>
      </c>
      <c r="B42" s="35">
        <v>453761</v>
      </c>
      <c r="C42" s="35">
        <v>2584297</v>
      </c>
      <c r="D42" s="35">
        <v>462224996</v>
      </c>
      <c r="E42" s="35">
        <v>0</v>
      </c>
      <c r="F42" s="35">
        <v>0</v>
      </c>
      <c r="G42" s="35" t="s">
        <v>7</v>
      </c>
      <c r="H42" s="35" t="s">
        <v>7</v>
      </c>
      <c r="I42" s="35" t="s">
        <v>7</v>
      </c>
      <c r="J42" s="35">
        <v>1812173</v>
      </c>
      <c r="K42" s="35">
        <v>1385017</v>
      </c>
      <c r="L42" s="35" t="s">
        <v>7</v>
      </c>
      <c r="M42" s="35">
        <v>2687367</v>
      </c>
      <c r="N42" s="35">
        <v>1109747</v>
      </c>
      <c r="O42" s="35">
        <v>0</v>
      </c>
      <c r="P42" s="35">
        <v>34183</v>
      </c>
      <c r="Q42" s="35" t="s">
        <v>7</v>
      </c>
      <c r="R42" s="35" t="s">
        <v>7</v>
      </c>
      <c r="S42" s="44" t="s">
        <v>60</v>
      </c>
    </row>
    <row r="43" spans="1:19" ht="30">
      <c r="A43" s="16" t="s">
        <v>61</v>
      </c>
      <c r="B43" s="35">
        <v>485654597</v>
      </c>
      <c r="C43" s="35">
        <v>280860934</v>
      </c>
      <c r="D43" s="35">
        <v>50956364</v>
      </c>
      <c r="E43" s="35">
        <v>21976831</v>
      </c>
      <c r="F43" s="35">
        <v>-6120682</v>
      </c>
      <c r="G43" s="35">
        <v>-9316200</v>
      </c>
      <c r="H43" s="35">
        <v>26393722</v>
      </c>
      <c r="I43" s="35">
        <v>4716666</v>
      </c>
      <c r="J43" s="35">
        <v>-1016403</v>
      </c>
      <c r="K43" s="35">
        <v>-739591</v>
      </c>
      <c r="L43" s="35">
        <v>220662</v>
      </c>
      <c r="M43" s="35" t="s">
        <v>7</v>
      </c>
      <c r="N43" s="35" t="s">
        <v>7</v>
      </c>
      <c r="O43" s="35" t="s">
        <v>7</v>
      </c>
      <c r="P43" s="35" t="s">
        <v>7</v>
      </c>
      <c r="Q43" s="35" t="s">
        <v>7</v>
      </c>
      <c r="R43" s="35" t="s">
        <v>7</v>
      </c>
      <c r="S43" s="43" t="s">
        <v>62</v>
      </c>
    </row>
    <row r="44" spans="1:19">
      <c r="A44" s="16" t="s">
        <v>63</v>
      </c>
      <c r="B44" s="17">
        <v>-853945054</v>
      </c>
      <c r="C44" s="17">
        <v>-503508055</v>
      </c>
      <c r="D44" s="17">
        <v>-337676126</v>
      </c>
      <c r="E44" s="17">
        <v>-217723341</v>
      </c>
      <c r="F44" s="17">
        <v>-181278670</v>
      </c>
      <c r="G44" s="17">
        <v>-148217915</v>
      </c>
      <c r="H44" s="17">
        <v>-146468220</v>
      </c>
      <c r="I44" s="17">
        <v>-146022474</v>
      </c>
      <c r="J44" s="17">
        <v>-119017126</v>
      </c>
      <c r="K44" s="17">
        <v>-94932549</v>
      </c>
      <c r="L44" s="17">
        <v>-93902871</v>
      </c>
      <c r="M44" s="17">
        <v>-99495665</v>
      </c>
      <c r="N44" s="17">
        <v>-106625133</v>
      </c>
      <c r="O44" s="17">
        <v>-97506765</v>
      </c>
      <c r="P44" s="17">
        <v>-90392366</v>
      </c>
      <c r="Q44" s="17">
        <v>-66317208</v>
      </c>
      <c r="R44" s="17">
        <v>-40084787</v>
      </c>
      <c r="S44" s="27" t="s">
        <v>64</v>
      </c>
    </row>
    <row r="45" spans="1:19">
      <c r="A45" s="16" t="s">
        <v>65</v>
      </c>
      <c r="B45" s="17">
        <v>-788877735</v>
      </c>
      <c r="C45" s="17">
        <v>-747724065</v>
      </c>
      <c r="D45" s="17">
        <v>-406738931</v>
      </c>
      <c r="E45" s="17">
        <v>-228098921</v>
      </c>
      <c r="F45" s="17">
        <v>-146780415</v>
      </c>
      <c r="G45" s="17">
        <v>-177500649</v>
      </c>
      <c r="H45" s="17">
        <v>-146642178</v>
      </c>
      <c r="I45" s="17">
        <v>-103927818</v>
      </c>
      <c r="J45" s="17">
        <v>-73731385</v>
      </c>
      <c r="K45" s="17">
        <v>-70705395</v>
      </c>
      <c r="L45" s="17">
        <v>-55253346</v>
      </c>
      <c r="M45" s="17">
        <v>-54187960</v>
      </c>
      <c r="N45" s="17">
        <v>-48444757</v>
      </c>
      <c r="O45" s="17">
        <v>-73750012</v>
      </c>
      <c r="P45" s="17">
        <v>-99821391</v>
      </c>
      <c r="Q45" s="17">
        <v>-77764360</v>
      </c>
      <c r="R45" s="17">
        <v>-49468488</v>
      </c>
      <c r="S45" s="27" t="s">
        <v>66</v>
      </c>
    </row>
    <row r="46" spans="1:19">
      <c r="A46" s="16" t="s">
        <v>67</v>
      </c>
      <c r="B46" s="17">
        <v>-155620225</v>
      </c>
      <c r="C46" s="17">
        <v>-146044173</v>
      </c>
      <c r="D46" s="17">
        <v>-91390569</v>
      </c>
      <c r="E46" s="17">
        <v>-26916096</v>
      </c>
      <c r="F46" s="17">
        <v>-25205109</v>
      </c>
      <c r="G46" s="17">
        <v>-25972181</v>
      </c>
      <c r="H46" s="17">
        <v>-29304323</v>
      </c>
      <c r="I46" s="17">
        <v>-33791717</v>
      </c>
      <c r="J46" s="17">
        <v>-31830489</v>
      </c>
      <c r="K46" s="17">
        <v>-26747054</v>
      </c>
      <c r="L46" s="17">
        <v>-25622412</v>
      </c>
      <c r="M46" s="17">
        <v>-23874299</v>
      </c>
      <c r="N46" s="17">
        <v>-23867391</v>
      </c>
      <c r="O46" s="17">
        <v>-24305074</v>
      </c>
      <c r="P46" s="17">
        <v>-26083106</v>
      </c>
      <c r="Q46" s="17">
        <v>-23806977</v>
      </c>
      <c r="R46" s="17">
        <v>-15420230</v>
      </c>
      <c r="S46" s="27" t="s">
        <v>68</v>
      </c>
    </row>
    <row r="47" spans="1:19">
      <c r="A47" s="16" t="s">
        <v>69</v>
      </c>
      <c r="B47" s="17"/>
      <c r="C47" s="17"/>
      <c r="D47" s="17">
        <v>0</v>
      </c>
      <c r="E47" s="17">
        <v>-1054854</v>
      </c>
      <c r="F47" s="17">
        <v>-7307993</v>
      </c>
      <c r="G47" s="17">
        <v>-593015</v>
      </c>
      <c r="H47" s="17">
        <v>-8123640</v>
      </c>
      <c r="I47" s="17">
        <v>-3121934</v>
      </c>
      <c r="J47" s="17">
        <v>-88210</v>
      </c>
      <c r="K47" s="17" t="s">
        <v>7</v>
      </c>
      <c r="L47" s="17">
        <v>-13994760</v>
      </c>
      <c r="M47" s="17">
        <v>-2678680</v>
      </c>
      <c r="N47" s="17">
        <v>-2416417</v>
      </c>
      <c r="O47" s="17">
        <v>0</v>
      </c>
      <c r="P47" s="17">
        <v>-5000000</v>
      </c>
      <c r="Q47" s="17" t="s">
        <v>7</v>
      </c>
      <c r="R47" s="17" t="s">
        <v>7</v>
      </c>
      <c r="S47" s="27" t="s">
        <v>70</v>
      </c>
    </row>
    <row r="48" spans="1:19">
      <c r="A48" s="16" t="s">
        <v>71</v>
      </c>
      <c r="B48" s="17">
        <v>-4489374</v>
      </c>
      <c r="C48" s="17">
        <v>-2893734</v>
      </c>
      <c r="D48" s="17">
        <v>-3842738</v>
      </c>
      <c r="E48" s="17">
        <v>-1569457</v>
      </c>
      <c r="F48" s="17">
        <v>-2101812</v>
      </c>
      <c r="G48" s="17">
        <v>-1179040</v>
      </c>
      <c r="H48" s="17">
        <v>-2696612</v>
      </c>
      <c r="I48" s="17">
        <v>-11188961</v>
      </c>
      <c r="J48" s="17">
        <v>-1138811</v>
      </c>
      <c r="K48" s="17">
        <v>-705208</v>
      </c>
      <c r="L48" s="17">
        <v>-3840720</v>
      </c>
      <c r="M48" s="17">
        <v>-1396783</v>
      </c>
      <c r="N48" s="17">
        <v>-282976</v>
      </c>
      <c r="O48" s="17">
        <v>-195336</v>
      </c>
      <c r="P48" s="17">
        <v>-576202</v>
      </c>
      <c r="Q48" s="17">
        <v>-2049822</v>
      </c>
      <c r="R48" s="17">
        <v>-3122989</v>
      </c>
      <c r="S48" s="27" t="s">
        <v>72</v>
      </c>
    </row>
    <row r="49" spans="1:19">
      <c r="A49" s="16" t="s">
        <v>73</v>
      </c>
      <c r="B49" s="45"/>
      <c r="C49" s="45"/>
      <c r="D49" s="45" t="s">
        <v>7</v>
      </c>
      <c r="E49" s="45" t="s">
        <v>7</v>
      </c>
      <c r="F49" s="45" t="s">
        <v>7</v>
      </c>
      <c r="G49" s="45" t="s">
        <v>7</v>
      </c>
      <c r="H49" s="45" t="s">
        <v>7</v>
      </c>
      <c r="I49" s="45" t="s">
        <v>7</v>
      </c>
      <c r="J49" s="45" t="s">
        <v>7</v>
      </c>
      <c r="K49" s="45" t="s">
        <v>7</v>
      </c>
      <c r="L49" s="45" t="s">
        <v>7</v>
      </c>
      <c r="M49" s="45" t="s">
        <v>7</v>
      </c>
      <c r="N49" s="45" t="s">
        <v>74</v>
      </c>
      <c r="O49" s="45">
        <v>-26151</v>
      </c>
      <c r="P49" s="45">
        <v>0</v>
      </c>
      <c r="Q49" s="45">
        <v>0</v>
      </c>
      <c r="R49" s="45">
        <v>-1641250</v>
      </c>
      <c r="S49" s="43" t="s">
        <v>75</v>
      </c>
    </row>
    <row r="50" spans="1:19" ht="17.25">
      <c r="A50" s="16" t="s">
        <v>76</v>
      </c>
      <c r="B50" s="46">
        <v>0</v>
      </c>
      <c r="C50" s="46" t="s">
        <v>7</v>
      </c>
      <c r="D50" s="46" t="s">
        <v>7</v>
      </c>
      <c r="E50" s="46" t="s">
        <v>7</v>
      </c>
      <c r="F50" s="46" t="s">
        <v>7</v>
      </c>
      <c r="G50" s="46" t="s">
        <v>7</v>
      </c>
      <c r="H50" s="46" t="s">
        <v>7</v>
      </c>
      <c r="I50" s="46" t="s">
        <v>7</v>
      </c>
      <c r="J50" s="46" t="s">
        <v>7</v>
      </c>
      <c r="K50" s="46" t="s">
        <v>7</v>
      </c>
      <c r="L50" s="46">
        <v>-99832</v>
      </c>
      <c r="M50" s="46" t="s">
        <v>7</v>
      </c>
      <c r="N50" s="46" t="s">
        <v>77</v>
      </c>
      <c r="O50" s="46" t="s">
        <v>7</v>
      </c>
      <c r="P50" s="46" t="s">
        <v>7</v>
      </c>
      <c r="Q50" s="46">
        <v>-335606</v>
      </c>
      <c r="R50" s="46" t="s">
        <v>7</v>
      </c>
      <c r="S50" s="18" t="s">
        <v>78</v>
      </c>
    </row>
    <row r="51" spans="1:19">
      <c r="A51" s="28" t="s">
        <v>49</v>
      </c>
      <c r="B51" s="22">
        <f t="shared" ref="B51:G51" si="9">SUM(B38:B50)</f>
        <v>24926752154</v>
      </c>
      <c r="C51" s="22">
        <f t="shared" si="9"/>
        <v>452365089</v>
      </c>
      <c r="D51" s="22">
        <f t="shared" si="9"/>
        <v>3337697176</v>
      </c>
      <c r="E51" s="22">
        <f t="shared" si="9"/>
        <v>2022807125</v>
      </c>
      <c r="F51" s="22">
        <f t="shared" si="9"/>
        <v>-166165431</v>
      </c>
      <c r="G51" s="22">
        <f t="shared" si="9"/>
        <v>-149154324</v>
      </c>
      <c r="H51" s="22">
        <f>SUM(H38:H50)-1</f>
        <v>-300717184</v>
      </c>
      <c r="I51" s="22">
        <f t="shared" ref="I51:R51" si="10">SUM(I38:I50)</f>
        <v>220535974</v>
      </c>
      <c r="J51" s="22">
        <f t="shared" si="10"/>
        <v>393371931</v>
      </c>
      <c r="K51" s="22">
        <f t="shared" si="10"/>
        <v>173165614</v>
      </c>
      <c r="L51" s="22">
        <f t="shared" si="10"/>
        <v>240403814</v>
      </c>
      <c r="M51" s="22">
        <f t="shared" si="10"/>
        <v>28236335</v>
      </c>
      <c r="N51" s="22">
        <f t="shared" si="10"/>
        <v>-18748910</v>
      </c>
      <c r="O51" s="22">
        <f t="shared" si="10"/>
        <v>-36037730</v>
      </c>
      <c r="P51" s="22">
        <f t="shared" si="10"/>
        <v>-95120337</v>
      </c>
      <c r="Q51" s="22">
        <f t="shared" si="10"/>
        <v>-107170216</v>
      </c>
      <c r="R51" s="22">
        <f t="shared" si="10"/>
        <v>-78488540</v>
      </c>
      <c r="S51" s="47" t="s">
        <v>79</v>
      </c>
    </row>
    <row r="52" spans="1:19">
      <c r="A52" s="48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50"/>
    </row>
    <row r="53" spans="1:19">
      <c r="A53" s="28" t="s">
        <v>80</v>
      </c>
      <c r="B53" s="29">
        <f>B36+B51</f>
        <v>25684257083</v>
      </c>
      <c r="C53" s="29">
        <f>C36+C51</f>
        <v>1248359118.25</v>
      </c>
      <c r="D53" s="29">
        <f>D36+D51</f>
        <v>2750019871.3999996</v>
      </c>
      <c r="E53" s="29">
        <f>E36+E51</f>
        <v>2325299790</v>
      </c>
      <c r="F53" s="29">
        <f>SUM(F36+F51)+2</f>
        <v>542121089</v>
      </c>
      <c r="G53" s="29">
        <f>SUM(G36+G51)+2</f>
        <v>149624735</v>
      </c>
      <c r="H53" s="29">
        <f t="shared" ref="H53" si="11">SUM(H36+H51)</f>
        <v>224061244</v>
      </c>
      <c r="I53" s="29">
        <f t="shared" ref="I53:R53" si="12">I51+I15</f>
        <v>1466944190</v>
      </c>
      <c r="J53" s="29">
        <f t="shared" si="12"/>
        <v>1556612974</v>
      </c>
      <c r="K53" s="29">
        <f t="shared" si="12"/>
        <v>1360057573</v>
      </c>
      <c r="L53" s="29">
        <f t="shared" si="12"/>
        <v>1349234262</v>
      </c>
      <c r="M53" s="29">
        <f t="shared" si="12"/>
        <v>1156869885</v>
      </c>
      <c r="N53" s="29">
        <f t="shared" si="12"/>
        <v>1172063056</v>
      </c>
      <c r="O53" s="29">
        <f t="shared" si="12"/>
        <v>1080386309</v>
      </c>
      <c r="P53" s="29">
        <f t="shared" si="12"/>
        <v>1297474181</v>
      </c>
      <c r="Q53" s="29">
        <f t="shared" si="12"/>
        <v>1259277748</v>
      </c>
      <c r="R53" s="29">
        <f t="shared" si="12"/>
        <v>115004596</v>
      </c>
      <c r="S53" s="47" t="s">
        <v>81</v>
      </c>
    </row>
    <row r="54" spans="1:19" s="51" customFormat="1">
      <c r="A54" s="16" t="s">
        <v>82</v>
      </c>
      <c r="B54" s="35"/>
      <c r="C54" s="35"/>
      <c r="D54" s="35"/>
      <c r="E54" s="35"/>
      <c r="F54" s="35"/>
      <c r="G54" s="35"/>
      <c r="H54" s="35" t="s">
        <v>7</v>
      </c>
      <c r="I54" s="35" t="s">
        <v>7</v>
      </c>
      <c r="J54" s="35" t="s">
        <v>7</v>
      </c>
      <c r="K54" s="35">
        <v>-11186254</v>
      </c>
      <c r="L54" s="35" t="s">
        <v>7</v>
      </c>
      <c r="M54" s="35" t="s">
        <v>7</v>
      </c>
      <c r="N54" s="35" t="s">
        <v>7</v>
      </c>
      <c r="O54" s="35" t="s">
        <v>7</v>
      </c>
      <c r="P54" s="35" t="s">
        <v>7</v>
      </c>
      <c r="Q54" s="35" t="s">
        <v>7</v>
      </c>
      <c r="R54" s="35" t="s">
        <v>7</v>
      </c>
    </row>
    <row r="55" spans="1:19" s="51" customFormat="1" ht="17.25">
      <c r="A55" s="16" t="s">
        <v>83</v>
      </c>
      <c r="B55" s="25">
        <v>0</v>
      </c>
      <c r="C55" s="25">
        <v>-415355</v>
      </c>
      <c r="D55" s="25">
        <v>-30256580</v>
      </c>
      <c r="E55" s="25">
        <v>-15137149</v>
      </c>
      <c r="F55" s="25">
        <v>-89969361</v>
      </c>
      <c r="G55" s="25">
        <v>-24986015</v>
      </c>
      <c r="H55" s="25">
        <v>-110963944</v>
      </c>
      <c r="I55" s="25">
        <v>-36259739</v>
      </c>
      <c r="J55" s="25">
        <v>-43042830</v>
      </c>
      <c r="K55" s="25">
        <v>-50638940</v>
      </c>
      <c r="L55" s="25">
        <v>-32724520</v>
      </c>
      <c r="M55" s="25">
        <v>-22474290</v>
      </c>
      <c r="N55" s="25">
        <v>-23444898</v>
      </c>
      <c r="O55" s="25">
        <v>-29199068</v>
      </c>
      <c r="P55" s="25">
        <v>-34226790</v>
      </c>
      <c r="Q55" s="25">
        <v>-30374770</v>
      </c>
      <c r="R55" s="25">
        <v>-17997834</v>
      </c>
      <c r="S55" s="51" t="s">
        <v>84</v>
      </c>
    </row>
    <row r="56" spans="1:19">
      <c r="A56" s="28" t="s">
        <v>85</v>
      </c>
      <c r="B56" s="52">
        <f t="shared" ref="B56:G56" si="13">SUM(B53:B55)</f>
        <v>25684257083</v>
      </c>
      <c r="C56" s="52">
        <f t="shared" si="13"/>
        <v>1247943763.25</v>
      </c>
      <c r="D56" s="52">
        <f t="shared" si="13"/>
        <v>2719763291.3999996</v>
      </c>
      <c r="E56" s="52">
        <f t="shared" si="13"/>
        <v>2310162641</v>
      </c>
      <c r="F56" s="52">
        <f t="shared" si="13"/>
        <v>452151728</v>
      </c>
      <c r="G56" s="52">
        <f t="shared" si="13"/>
        <v>124638720</v>
      </c>
      <c r="H56" s="52">
        <f>SUM(H53:H55)+1</f>
        <v>113097301</v>
      </c>
      <c r="I56" s="52">
        <f>SUM(I53:I55)</f>
        <v>1430684451</v>
      </c>
      <c r="J56" s="52">
        <f>SUM(J53:J55)</f>
        <v>1513570144</v>
      </c>
      <c r="K56" s="52">
        <f>SUM(K53:K55)</f>
        <v>1298232379</v>
      </c>
      <c r="L56" s="52">
        <f>SUM(L53:L55)</f>
        <v>1316509742</v>
      </c>
      <c r="M56" s="52">
        <f t="shared" ref="M56:R56" si="14">SUM(M53:M55)</f>
        <v>1134395595</v>
      </c>
      <c r="N56" s="52">
        <f t="shared" si="14"/>
        <v>1148618158</v>
      </c>
      <c r="O56" s="52">
        <f t="shared" si="14"/>
        <v>1051187241</v>
      </c>
      <c r="P56" s="52">
        <f t="shared" si="14"/>
        <v>1263247391</v>
      </c>
      <c r="Q56" s="52">
        <f t="shared" si="14"/>
        <v>1228902978</v>
      </c>
      <c r="R56" s="52">
        <f t="shared" si="14"/>
        <v>97006762</v>
      </c>
      <c r="S56" s="47" t="s">
        <v>86</v>
      </c>
    </row>
    <row r="57" spans="1:19">
      <c r="A57" s="16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18"/>
    </row>
    <row r="58" spans="1:19" ht="30">
      <c r="A58" s="16" t="s">
        <v>87</v>
      </c>
      <c r="B58" s="46">
        <v>0</v>
      </c>
      <c r="C58" s="46"/>
      <c r="D58" s="46">
        <v>0</v>
      </c>
      <c r="E58" s="46">
        <v>-4906586</v>
      </c>
      <c r="F58" s="46">
        <v>0</v>
      </c>
      <c r="G58" s="46">
        <v>10320600</v>
      </c>
      <c r="H58" s="46" t="s">
        <v>7</v>
      </c>
      <c r="I58" s="46" t="s">
        <v>7</v>
      </c>
      <c r="J58" s="46" t="s">
        <v>7</v>
      </c>
      <c r="K58" s="46" t="s">
        <v>7</v>
      </c>
      <c r="L58" s="46" t="s">
        <v>7</v>
      </c>
      <c r="M58" s="46" t="s">
        <v>7</v>
      </c>
      <c r="N58" s="46" t="s">
        <v>77</v>
      </c>
      <c r="O58" s="46" t="s">
        <v>7</v>
      </c>
      <c r="P58" s="46" t="s">
        <v>7</v>
      </c>
      <c r="Q58" s="46" t="s">
        <v>7</v>
      </c>
      <c r="R58" s="46" t="s">
        <v>7</v>
      </c>
      <c r="S58" s="27" t="s">
        <v>88</v>
      </c>
    </row>
    <row r="59" spans="1:19">
      <c r="A59" s="28" t="s">
        <v>89</v>
      </c>
      <c r="B59" s="52">
        <f>SUM(B56:B58)</f>
        <v>25684257083</v>
      </c>
      <c r="C59" s="52">
        <f>SUM(C56:C58)</f>
        <v>1247943763.25</v>
      </c>
      <c r="D59" s="52">
        <f>SUM(D56:D58)</f>
        <v>2719763291.3999996</v>
      </c>
      <c r="E59" s="52">
        <f>SUM(E56:E58)</f>
        <v>2305256055</v>
      </c>
      <c r="F59" s="52">
        <f>SUM(F56:F58)</f>
        <v>452151728</v>
      </c>
      <c r="G59" s="52">
        <f t="shared" ref="G59:R59" si="15">SUM(G56:G58)</f>
        <v>134959320</v>
      </c>
      <c r="H59" s="52">
        <f t="shared" si="15"/>
        <v>113097301</v>
      </c>
      <c r="I59" s="52">
        <f t="shared" si="15"/>
        <v>1430684451</v>
      </c>
      <c r="J59" s="52">
        <f t="shared" si="15"/>
        <v>1513570144</v>
      </c>
      <c r="K59" s="52">
        <f t="shared" si="15"/>
        <v>1298232379</v>
      </c>
      <c r="L59" s="52">
        <f t="shared" si="15"/>
        <v>1316509742</v>
      </c>
      <c r="M59" s="52">
        <f t="shared" si="15"/>
        <v>1134395595</v>
      </c>
      <c r="N59" s="52">
        <f t="shared" si="15"/>
        <v>1148618158</v>
      </c>
      <c r="O59" s="52">
        <f t="shared" si="15"/>
        <v>1051187241</v>
      </c>
      <c r="P59" s="52">
        <f t="shared" si="15"/>
        <v>1263247391</v>
      </c>
      <c r="Q59" s="52">
        <f t="shared" si="15"/>
        <v>1228902978</v>
      </c>
      <c r="R59" s="52">
        <f t="shared" si="15"/>
        <v>97006762</v>
      </c>
      <c r="S59" s="47" t="s">
        <v>90</v>
      </c>
    </row>
    <row r="60" spans="1:19">
      <c r="A60" s="16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18"/>
    </row>
    <row r="61" spans="1:19">
      <c r="A61" s="53" t="s">
        <v>91</v>
      </c>
      <c r="B61" s="54">
        <f>B56/'[1]نسب مالية'!B22</f>
        <v>1712.2838055333334</v>
      </c>
      <c r="C61" s="54">
        <f>C56/'[1]نسب مالية'!C22</f>
        <v>83.196250883333335</v>
      </c>
      <c r="D61" s="54">
        <f>D56/'[1]نسب مالية'!D22</f>
        <v>181.31755275999998</v>
      </c>
      <c r="E61" s="54">
        <f>E56/'[1]نسب مالية'!E22</f>
        <v>154.01084273333333</v>
      </c>
      <c r="F61" s="54">
        <f>F56/'[1]نسب مالية'!F22</f>
        <v>30.143448533333334</v>
      </c>
      <c r="G61" s="54">
        <f>G56/'[1]نسب مالية'!G22</f>
        <v>9.1646117647058816</v>
      </c>
      <c r="H61" s="54">
        <f>H56/'[1]نسب مالية'!$G$22</f>
        <v>8.3159780147058822</v>
      </c>
      <c r="I61" s="54">
        <v>70.209999999999994</v>
      </c>
      <c r="J61" s="54">
        <v>78.42</v>
      </c>
      <c r="K61" s="54">
        <v>49</v>
      </c>
      <c r="L61" s="54">
        <v>46.07</v>
      </c>
      <c r="M61" s="54">
        <v>11.91</v>
      </c>
      <c r="N61" s="54">
        <v>69.12</v>
      </c>
      <c r="O61" s="54">
        <v>87.3</v>
      </c>
      <c r="P61" s="54">
        <v>105.9</v>
      </c>
      <c r="Q61" s="54">
        <v>96.22</v>
      </c>
      <c r="R61" s="54">
        <v>57.06</v>
      </c>
      <c r="S61" s="23" t="s">
        <v>92</v>
      </c>
    </row>
  </sheetData>
  <conditionalFormatting sqref="A1:XFD1048576">
    <cfRule type="cellIs" dxfId="0" priority="1" operator="lessThan">
      <formula>0</formula>
    </cfRule>
  </conditionalFormatting>
  <pageMargins left="0.21" right="0.4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قائمة الدخل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aajaj</dc:creator>
  <cp:lastModifiedBy>aajaj</cp:lastModifiedBy>
  <dcterms:created xsi:type="dcterms:W3CDTF">2024-06-30T08:02:36Z</dcterms:created>
  <dcterms:modified xsi:type="dcterms:W3CDTF">2024-06-30T08:03:01Z</dcterms:modified>
</cp:coreProperties>
</file>