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دخل 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N39" i="1" l="1"/>
  <c r="M39" i="1"/>
  <c r="T35" i="1"/>
  <c r="S35" i="1"/>
  <c r="N35" i="1"/>
  <c r="M35" i="1"/>
  <c r="R32" i="1"/>
  <c r="Q32" i="1"/>
  <c r="P32" i="1"/>
  <c r="O32" i="1"/>
  <c r="L32" i="1"/>
  <c r="K32" i="1"/>
  <c r="J32" i="1"/>
  <c r="I32" i="1"/>
  <c r="H32" i="1"/>
  <c r="G32" i="1"/>
  <c r="F32" i="1"/>
  <c r="E32" i="1"/>
  <c r="D32" i="1"/>
  <c r="C32" i="1"/>
  <c r="T31" i="1"/>
  <c r="S31" i="1"/>
  <c r="N31" i="1"/>
  <c r="M31" i="1"/>
  <c r="N30" i="1"/>
  <c r="M30" i="1"/>
  <c r="T29" i="1"/>
  <c r="S29" i="1"/>
  <c r="N29" i="1"/>
  <c r="M29" i="1"/>
  <c r="T28" i="1"/>
  <c r="S28" i="1"/>
  <c r="N28" i="1"/>
  <c r="M28" i="1"/>
  <c r="T27" i="1"/>
  <c r="S27" i="1"/>
  <c r="N27" i="1"/>
  <c r="M27" i="1"/>
  <c r="T26" i="1"/>
  <c r="T32" i="1" s="1"/>
  <c r="S26" i="1"/>
  <c r="S32" i="1" s="1"/>
  <c r="N26" i="1"/>
  <c r="N32" i="1" s="1"/>
  <c r="M26" i="1"/>
  <c r="M32" i="1" s="1"/>
  <c r="N23" i="1"/>
  <c r="M23" i="1"/>
  <c r="S20" i="1"/>
  <c r="N20" i="1"/>
  <c r="M20" i="1"/>
  <c r="T18" i="1"/>
  <c r="S18" i="1"/>
  <c r="N18" i="1"/>
  <c r="M18" i="1"/>
  <c r="N17" i="1"/>
  <c r="M17" i="1"/>
  <c r="R13" i="1"/>
  <c r="R15" i="1" s="1"/>
  <c r="R24" i="1" s="1"/>
  <c r="Q13" i="1"/>
  <c r="P13" i="1"/>
  <c r="O13" i="1"/>
  <c r="L13" i="1"/>
  <c r="K13" i="1"/>
  <c r="J13" i="1"/>
  <c r="I13" i="1"/>
  <c r="H13" i="1"/>
  <c r="G13" i="1"/>
  <c r="F13" i="1"/>
  <c r="E13" i="1"/>
  <c r="D13" i="1"/>
  <c r="C13" i="1"/>
  <c r="T12" i="1"/>
  <c r="T13" i="1" s="1"/>
  <c r="S12" i="1"/>
  <c r="S13" i="1" s="1"/>
  <c r="N12" i="1"/>
  <c r="M12" i="1"/>
  <c r="N11" i="1"/>
  <c r="N13" i="1" s="1"/>
  <c r="M11" i="1"/>
  <c r="M13" i="1" s="1"/>
  <c r="R9" i="1"/>
  <c r="Q9" i="1"/>
  <c r="Q15" i="1" s="1"/>
  <c r="Q24" i="1" s="1"/>
  <c r="P9" i="1"/>
  <c r="P15" i="1" s="1"/>
  <c r="P24" i="1" s="1"/>
  <c r="O9" i="1"/>
  <c r="O15" i="1" s="1"/>
  <c r="O24" i="1" s="1"/>
  <c r="L9" i="1"/>
  <c r="L15" i="1" s="1"/>
  <c r="L24" i="1" s="1"/>
  <c r="K9" i="1"/>
  <c r="K15" i="1" s="1"/>
  <c r="K24" i="1" s="1"/>
  <c r="J9" i="1"/>
  <c r="J15" i="1" s="1"/>
  <c r="J24" i="1" s="1"/>
  <c r="I9" i="1"/>
  <c r="I15" i="1" s="1"/>
  <c r="I24" i="1" s="1"/>
  <c r="H9" i="1"/>
  <c r="H15" i="1" s="1"/>
  <c r="H24" i="1" s="1"/>
  <c r="G9" i="1"/>
  <c r="G15" i="1" s="1"/>
  <c r="G24" i="1" s="1"/>
  <c r="F9" i="1"/>
  <c r="F15" i="1" s="1"/>
  <c r="F24" i="1" s="1"/>
  <c r="E9" i="1"/>
  <c r="E15" i="1" s="1"/>
  <c r="E24" i="1" s="1"/>
  <c r="D9" i="1"/>
  <c r="D15" i="1" s="1"/>
  <c r="D24" i="1" s="1"/>
  <c r="C9" i="1"/>
  <c r="C15" i="1" s="1"/>
  <c r="C24" i="1" s="1"/>
  <c r="T8" i="1"/>
  <c r="T9" i="1" s="1"/>
  <c r="S8" i="1"/>
  <c r="S9" i="1" s="1"/>
  <c r="N8" i="1"/>
  <c r="M8" i="1"/>
  <c r="N7" i="1"/>
  <c r="N9" i="1" s="1"/>
  <c r="N15" i="1" s="1"/>
  <c r="M7" i="1"/>
  <c r="M9" i="1" s="1"/>
  <c r="M15" i="1" s="1"/>
  <c r="T15" i="1" l="1"/>
  <c r="T24" i="1" s="1"/>
  <c r="C34" i="1"/>
  <c r="C37" i="1" s="1"/>
  <c r="E34" i="1"/>
  <c r="E37" i="1" s="1"/>
  <c r="E39" i="1" s="1"/>
  <c r="G34" i="1"/>
  <c r="G37" i="1" s="1"/>
  <c r="G39" i="1" s="1"/>
  <c r="I34" i="1"/>
  <c r="I37" i="1" s="1"/>
  <c r="I39" i="1" s="1"/>
  <c r="K34" i="1"/>
  <c r="K37" i="1" s="1"/>
  <c r="O34" i="1"/>
  <c r="O37" i="1" s="1"/>
  <c r="O39" i="1" s="1"/>
  <c r="Q34" i="1"/>
  <c r="Q37" i="1" s="1"/>
  <c r="Q39" i="1" s="1"/>
  <c r="S15" i="1"/>
  <c r="M24" i="1"/>
  <c r="M34" i="1" s="1"/>
  <c r="M37" i="1" s="1"/>
  <c r="S24" i="1"/>
  <c r="S34" i="1" s="1"/>
  <c r="S37" i="1" s="1"/>
  <c r="S39" i="1" s="1"/>
  <c r="N24" i="1"/>
  <c r="N34" i="1" s="1"/>
  <c r="N37" i="1" s="1"/>
  <c r="T34" i="1"/>
  <c r="T37" i="1" s="1"/>
  <c r="T39" i="1" s="1"/>
  <c r="D34" i="1"/>
  <c r="D37" i="1" s="1"/>
  <c r="F34" i="1"/>
  <c r="F37" i="1" s="1"/>
  <c r="F39" i="1" s="1"/>
  <c r="H34" i="1"/>
  <c r="H37" i="1" s="1"/>
  <c r="H39" i="1" s="1"/>
  <c r="J34" i="1"/>
  <c r="J37" i="1" s="1"/>
  <c r="J39" i="1" s="1"/>
  <c r="L34" i="1"/>
  <c r="L37" i="1" s="1"/>
  <c r="P34" i="1"/>
  <c r="P37" i="1" s="1"/>
  <c r="P39" i="1" s="1"/>
  <c r="R34" i="1"/>
  <c r="R37" i="1" s="1"/>
  <c r="R39" i="1" s="1"/>
</calcChain>
</file>

<file path=xl/sharedStrings.xml><?xml version="1.0" encoding="utf-8"?>
<sst xmlns="http://schemas.openxmlformats.org/spreadsheetml/2006/main" count="77" uniqueCount="60">
  <si>
    <t>بنك الائتمان الأهلي (أي تي بي) ش.م.م.ع</t>
  </si>
  <si>
    <t xml:space="preserve">قائمة الدخل </t>
  </si>
  <si>
    <t>Statement of Income</t>
  </si>
  <si>
    <t>بعد تطبيق المعيار رقم 9</t>
  </si>
  <si>
    <t xml:space="preserve">البيــان </t>
  </si>
  <si>
    <t xml:space="preserve">الفوائد الدائنة </t>
  </si>
  <si>
    <t>Interest Income</t>
  </si>
  <si>
    <t xml:space="preserve">الفوائد المدينة </t>
  </si>
  <si>
    <t>Interest Expense</t>
  </si>
  <si>
    <t>صافي الدخل من الفوائد</t>
  </si>
  <si>
    <t>Net Interest Income</t>
  </si>
  <si>
    <t xml:space="preserve">العمولات والرسوم الدائنة </t>
  </si>
  <si>
    <t>Fees and commissions Income</t>
  </si>
  <si>
    <t>العمولات والرسوم المدينة</t>
  </si>
  <si>
    <t>Fees and commissions Expense</t>
  </si>
  <si>
    <t>صافي الدخل من العمولات والرسوم</t>
  </si>
  <si>
    <t>Net Income from Fees and Commissions</t>
  </si>
  <si>
    <t>صافي الدخل من الفوائد والعمولات والرسوم</t>
  </si>
  <si>
    <t>Net Income from Interest, Fees and Commissions</t>
  </si>
  <si>
    <t>أرباح تشغيلية ناتجة عن تقييم العملات الأجنبية</t>
  </si>
  <si>
    <t>Net gains arising from dealing in foreign currencies</t>
  </si>
  <si>
    <t>أرباح (خسائر) تقييم مركز القطع البنيوي غير المحققة</t>
  </si>
  <si>
    <t>-</t>
  </si>
  <si>
    <t>Unrealized foreign exchange gain (Losses) on structural position</t>
  </si>
  <si>
    <t>استرداد خسائر تدني قيمة موجودات مالية بالقيمة العادلة</t>
  </si>
  <si>
    <t>Gains on fair value of financial assets</t>
  </si>
  <si>
    <t xml:space="preserve">أرباح (خسائر) موجودات مالية متوفرة للبيع </t>
  </si>
  <si>
    <t>Gains (Losses) on available for sale financial investments</t>
  </si>
  <si>
    <t>عوائد توزيعات أسهم شركات محلية مقومة بالقيمة العادلة من خلال الدخل الشامل الآخر</t>
  </si>
  <si>
    <t>أرباح موجودات مالية قروض وسلف</t>
  </si>
  <si>
    <t>Profits (Losses) Financial Assets - Loans and Advances to Banks</t>
  </si>
  <si>
    <t>إيرادات تشغيلية اخرى (بالصافي)</t>
  </si>
  <si>
    <t>Other Operating Income</t>
  </si>
  <si>
    <t xml:space="preserve">اجمالي الدخل التشغيلي </t>
  </si>
  <si>
    <t>Total operating income</t>
  </si>
  <si>
    <t xml:space="preserve">نفقات موظفين </t>
  </si>
  <si>
    <t>Employees Expenses</t>
  </si>
  <si>
    <t>استهلاكات الموجودات الثابتة</t>
  </si>
  <si>
    <t>Depreciation of fixed assets</t>
  </si>
  <si>
    <t>إطفاءات الموجودات غير الملموسة</t>
  </si>
  <si>
    <t>Amortization of intangible assets</t>
  </si>
  <si>
    <t>مصروف مخصص الخسائر الائتمانية</t>
  </si>
  <si>
    <t>Credit loss expense</t>
  </si>
  <si>
    <t>مخصصات متنوعة</t>
  </si>
  <si>
    <t>Other Provisions</t>
  </si>
  <si>
    <t xml:space="preserve">مصاريف تشغيلية اخرى </t>
  </si>
  <si>
    <t>Other Expenses</t>
  </si>
  <si>
    <t>اجمالي المصاريف التشغيلية</t>
  </si>
  <si>
    <t>Total  Expenses</t>
  </si>
  <si>
    <t xml:space="preserve">الربح قبل الضريبة </t>
  </si>
  <si>
    <t>Net Income Before Tax</t>
  </si>
  <si>
    <t xml:space="preserve">ضريبة الدخل </t>
  </si>
  <si>
    <t xml:space="preserve">Income Tax  </t>
  </si>
  <si>
    <t>ضريبة ريع رؤوس أموال متداولة على إيرادات البنك خارج سورية</t>
  </si>
  <si>
    <t xml:space="preserve">صافي الربح </t>
  </si>
  <si>
    <t>Net Income</t>
  </si>
  <si>
    <t>عائد السهم (ل.س)*</t>
  </si>
  <si>
    <t>Earnings Per Share (SP)*</t>
  </si>
  <si>
    <t>تم تعديل عائد السهم للسنوات السابقة بناء على عملية التجزئة التي تمت على اسهم الشركة بتاريخ 6/6/2012 لتصبح قيمة السهم 100 ل.س بدلاً من 1000 ل.س</t>
  </si>
  <si>
    <t xml:space="preserve">The earnings per share have been adjusted for the previous years based on the split process on 6/6/2012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</si>
</sst>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b/>
      <sz val="14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1"/>
      <name val="Arabic Transparent"/>
    </font>
    <font>
      <b/>
      <sz val="13"/>
      <color theme="0"/>
      <name val="Arabic Transparent"/>
      <charset val="178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70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/>
    <xf numFmtId="0" fontId="8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37" fontId="7" fillId="0" borderId="4" xfId="0" applyNumberFormat="1" applyFont="1" applyBorder="1"/>
    <xf numFmtId="3" fontId="7" fillId="0" borderId="4" xfId="0" applyNumberFormat="1" applyFont="1" applyBorder="1"/>
    <xf numFmtId="0" fontId="7" fillId="0" borderId="5" xfId="0" applyFont="1" applyBorder="1"/>
    <xf numFmtId="164" fontId="7" fillId="0" borderId="5" xfId="1" applyNumberFormat="1" applyFont="1" applyBorder="1"/>
    <xf numFmtId="41" fontId="7" fillId="0" borderId="5" xfId="2" applyNumberFormat="1" applyFont="1" applyFill="1" applyBorder="1" applyAlignment="1">
      <alignment horizontal="center"/>
    </xf>
    <xf numFmtId="41" fontId="7" fillId="0" borderId="5" xfId="2" applyNumberFormat="1" applyFont="1" applyFill="1" applyBorder="1"/>
    <xf numFmtId="41" fontId="10" fillId="0" borderId="5" xfId="2" applyNumberFormat="1" applyFont="1" applyFill="1" applyBorder="1" applyAlignment="1">
      <alignment horizontal="center"/>
    </xf>
    <xf numFmtId="41" fontId="10" fillId="0" borderId="5" xfId="2" applyNumberFormat="1" applyFont="1" applyFill="1" applyBorder="1"/>
    <xf numFmtId="0" fontId="9" fillId="2" borderId="5" xfId="0" applyFont="1" applyFill="1" applyBorder="1"/>
    <xf numFmtId="164" fontId="9" fillId="2" borderId="5" xfId="1" applyNumberFormat="1" applyFont="1" applyFill="1" applyBorder="1" applyAlignment="1">
      <alignment horizontal="center"/>
    </xf>
    <xf numFmtId="41" fontId="9" fillId="2" borderId="5" xfId="2" applyNumberFormat="1" applyFont="1" applyFill="1" applyBorder="1" applyAlignment="1">
      <alignment horizontal="center"/>
    </xf>
    <xf numFmtId="41" fontId="9" fillId="2" borderId="5" xfId="2" applyNumberFormat="1" applyFont="1" applyFill="1" applyBorder="1"/>
    <xf numFmtId="0" fontId="7" fillId="0" borderId="5" xfId="0" applyFont="1" applyBorder="1" applyAlignment="1">
      <alignment horizontal="center"/>
    </xf>
    <xf numFmtId="37" fontId="7" fillId="0" borderId="5" xfId="0" applyNumberFormat="1" applyFont="1" applyBorder="1"/>
    <xf numFmtId="41" fontId="10" fillId="0" borderId="5" xfId="2" applyNumberFormat="1" applyFont="1" applyFill="1" applyBorder="1" applyAlignment="1"/>
    <xf numFmtId="41" fontId="4" fillId="0" borderId="5" xfId="2" applyNumberFormat="1" applyFont="1" applyFill="1" applyBorder="1"/>
    <xf numFmtId="0" fontId="7" fillId="4" borderId="5" xfId="0" applyFont="1" applyFill="1" applyBorder="1"/>
    <xf numFmtId="164" fontId="7" fillId="4" borderId="5" xfId="1" applyNumberFormat="1" applyFont="1" applyFill="1" applyBorder="1"/>
    <xf numFmtId="41" fontId="7" fillId="0" borderId="5" xfId="2" applyNumberFormat="1" applyFont="1" applyFill="1" applyBorder="1" applyAlignment="1">
      <alignment horizontal="right"/>
    </xf>
    <xf numFmtId="41" fontId="7" fillId="0" borderId="5" xfId="2" applyNumberFormat="1" applyFont="1" applyFill="1" applyBorder="1" applyAlignment="1">
      <alignment horizontal="left" wrapText="1"/>
    </xf>
    <xf numFmtId="0" fontId="7" fillId="0" borderId="5" xfId="0" applyFont="1" applyFill="1" applyBorder="1"/>
    <xf numFmtId="164" fontId="7" fillId="0" borderId="5" xfId="1" applyNumberFormat="1" applyFont="1" applyFill="1" applyBorder="1"/>
    <xf numFmtId="0" fontId="0" fillId="0" borderId="0" xfId="0" applyFill="1"/>
    <xf numFmtId="41" fontId="7" fillId="4" borderId="5" xfId="2" applyNumberFormat="1" applyFont="1" applyFill="1" applyBorder="1"/>
    <xf numFmtId="41" fontId="7" fillId="0" borderId="5" xfId="2" applyNumberFormat="1" applyFont="1" applyFill="1" applyBorder="1" applyAlignment="1">
      <alignment horizontal="left"/>
    </xf>
    <xf numFmtId="0" fontId="2" fillId="0" borderId="0" xfId="0" applyFont="1"/>
    <xf numFmtId="41" fontId="10" fillId="0" borderId="5" xfId="2" applyNumberFormat="1" applyFont="1" applyFill="1" applyBorder="1" applyAlignment="1">
      <alignment horizontal="right"/>
    </xf>
    <xf numFmtId="0" fontId="9" fillId="2" borderId="6" xfId="0" applyFont="1" applyFill="1" applyBorder="1"/>
    <xf numFmtId="41" fontId="9" fillId="2" borderId="6" xfId="2" applyNumberFormat="1" applyFont="1" applyFill="1" applyBorder="1" applyAlignment="1">
      <alignment horizontal="center"/>
    </xf>
    <xf numFmtId="41" fontId="9" fillId="2" borderId="6" xfId="2" applyNumberFormat="1" applyFont="1" applyFill="1" applyBorder="1"/>
    <xf numFmtId="0" fontId="4" fillId="0" borderId="7" xfId="0" applyFont="1" applyBorder="1"/>
    <xf numFmtId="164" fontId="4" fillId="0" borderId="7" xfId="1" applyNumberFormat="1" applyFont="1" applyBorder="1"/>
    <xf numFmtId="0" fontId="4" fillId="0" borderId="7" xfId="0" applyFont="1" applyBorder="1" applyAlignment="1">
      <alignment horizontal="center"/>
    </xf>
    <xf numFmtId="41" fontId="4" fillId="0" borderId="8" xfId="2" applyNumberFormat="1" applyFont="1" applyFill="1" applyBorder="1"/>
    <xf numFmtId="43" fontId="9" fillId="2" borderId="6" xfId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2" fontId="9" fillId="2" borderId="6" xfId="0" applyNumberFormat="1" applyFont="1" applyFill="1" applyBorder="1"/>
    <xf numFmtId="39" fontId="9" fillId="2" borderId="6" xfId="0" applyNumberFormat="1" applyFont="1" applyFill="1" applyBorder="1"/>
    <xf numFmtId="37" fontId="0" fillId="0" borderId="0" xfId="0" applyNumberFormat="1"/>
    <xf numFmtId="0" fontId="0" fillId="0" borderId="0" xfId="0" applyFill="1" applyAlignment="1">
      <alignment horizontal="center"/>
    </xf>
    <xf numFmtId="37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</cellXfs>
  <cellStyles count="11">
    <cellStyle name="Comma" xfId="1" builtinId="3"/>
    <cellStyle name="Comma [0]" xfId="2" builtinId="6"/>
    <cellStyle name="Comma 2" xfId="3"/>
    <cellStyle name="Comma 2 2" xfId="4"/>
    <cellStyle name="Comma 3" xfId="5"/>
    <cellStyle name="Normal" xfId="0" builtinId="0"/>
    <cellStyle name="Normal 2" xfId="6"/>
    <cellStyle name="Normal 3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%20&#1575;&#1604;&#1606;&#1607;&#1575;&#1574;&#1610;%20&#1604;&#1593;&#1575;&#1605;%202015/Osama/BASY/BASY's%20Financial%20Statements%20as%20at%2031-12-2014%20-%20%20Arab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SY%20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OCI"/>
      <sheetName val="Equity"/>
      <sheetName val="CF"/>
    </sheetNames>
    <sheetDataSet>
      <sheetData sheetId="0">
        <row r="5">
          <cell r="C5">
            <v>24310222434</v>
          </cell>
        </row>
      </sheetData>
      <sheetData sheetId="1">
        <row r="4">
          <cell r="C4">
            <v>2645018096</v>
          </cell>
          <cell r="E4">
            <v>2622614660</v>
          </cell>
        </row>
        <row r="5">
          <cell r="C5">
            <v>-1671751292</v>
          </cell>
          <cell r="E5">
            <v>-1610719934</v>
          </cell>
        </row>
        <row r="9">
          <cell r="C9">
            <v>545405537</v>
          </cell>
          <cell r="E9">
            <v>465105010</v>
          </cell>
        </row>
        <row r="10">
          <cell r="C10">
            <v>-31771155</v>
          </cell>
          <cell r="E10">
            <v>-27760095</v>
          </cell>
        </row>
        <row r="16">
          <cell r="C16">
            <v>82012553</v>
          </cell>
          <cell r="E16">
            <v>169270647</v>
          </cell>
        </row>
        <row r="17">
          <cell r="C17">
            <v>2961706960</v>
          </cell>
          <cell r="E17">
            <v>3595931076</v>
          </cell>
        </row>
        <row r="18">
          <cell r="C18">
            <v>91416730</v>
          </cell>
          <cell r="E18">
            <v>76237728</v>
          </cell>
        </row>
        <row r="19">
          <cell r="C19">
            <v>7515507</v>
          </cell>
          <cell r="E19">
            <v>3958021</v>
          </cell>
        </row>
        <row r="23">
          <cell r="C23">
            <v>-481687231</v>
          </cell>
          <cell r="E23">
            <v>-436384125</v>
          </cell>
        </row>
        <row r="24">
          <cell r="C24">
            <v>-141283714</v>
          </cell>
          <cell r="E24">
            <v>-155469141</v>
          </cell>
        </row>
        <row r="25">
          <cell r="C25">
            <v>-4877052</v>
          </cell>
          <cell r="E25">
            <v>-5973837</v>
          </cell>
        </row>
        <row r="26">
          <cell r="C26">
            <v>-438444484</v>
          </cell>
          <cell r="E26">
            <v>-3955408354</v>
          </cell>
        </row>
        <row r="27">
          <cell r="C27">
            <v>-114404397</v>
          </cell>
          <cell r="E27">
            <v>-63549417</v>
          </cell>
        </row>
        <row r="28">
          <cell r="C28">
            <v>-487149098</v>
          </cell>
          <cell r="E28">
            <v>-361278035</v>
          </cell>
        </row>
        <row r="34">
          <cell r="C34">
            <v>0</v>
          </cell>
          <cell r="E34">
            <v>0</v>
          </cell>
        </row>
        <row r="43">
          <cell r="C43">
            <v>51.737391213206394</v>
          </cell>
          <cell r="E43">
            <v>5.5301634029172853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قائمة الدخل "/>
      <sheetName val="تدفقات نقدية"/>
      <sheetName val="نسب مالي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E32">
            <v>60014668</v>
          </cell>
          <cell r="F32">
            <v>60014668</v>
          </cell>
          <cell r="G32">
            <v>57245000</v>
          </cell>
          <cell r="H32">
            <v>57245000</v>
          </cell>
          <cell r="I32">
            <v>57245000</v>
          </cell>
          <cell r="J32">
            <v>57245000</v>
          </cell>
          <cell r="O32">
            <v>57245000</v>
          </cell>
          <cell r="P32">
            <v>57245000</v>
          </cell>
          <cell r="Q32">
            <v>53500000</v>
          </cell>
          <cell r="R32">
            <v>50000000</v>
          </cell>
          <cell r="S32">
            <v>25000000</v>
          </cell>
          <cell r="T32">
            <v>25000000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9"/>
  <sheetViews>
    <sheetView rightToLeft="1" tabSelected="1" topLeftCell="B1" zoomScale="90" zoomScaleNormal="90" workbookViewId="0">
      <selection activeCell="C39" sqref="C39"/>
    </sheetView>
  </sheetViews>
  <sheetFormatPr defaultRowHeight="15"/>
  <cols>
    <col min="1" max="1" width="0" hidden="1" customWidth="1"/>
    <col min="2" max="2" width="69.140625" customWidth="1"/>
    <col min="3" max="4" width="21.7109375" customWidth="1"/>
    <col min="5" max="6" width="21.7109375" bestFit="1" customWidth="1"/>
    <col min="7" max="10" width="20.28515625" bestFit="1" customWidth="1"/>
    <col min="11" max="11" width="21" style="17" bestFit="1" customWidth="1"/>
    <col min="12" max="12" width="20.28515625" style="17" bestFit="1" customWidth="1"/>
    <col min="13" max="19" width="20.28515625" bestFit="1" customWidth="1"/>
    <col min="20" max="20" width="19.5703125" bestFit="1" customWidth="1"/>
    <col min="21" max="21" width="77.140625" bestFit="1" customWidth="1"/>
  </cols>
  <sheetData>
    <row r="2" spans="2:21" ht="18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  <c r="L2" s="3"/>
      <c r="M2" s="2"/>
      <c r="N2" s="2"/>
      <c r="O2" s="2"/>
      <c r="P2" s="4"/>
      <c r="Q2" s="4"/>
      <c r="R2" s="4"/>
      <c r="S2" s="4"/>
      <c r="T2" s="4"/>
      <c r="U2" s="4"/>
    </row>
    <row r="3" spans="2:21" ht="18">
      <c r="B3" s="5" t="s">
        <v>1</v>
      </c>
      <c r="C3" s="6"/>
      <c r="D3" s="6"/>
      <c r="E3" s="6"/>
      <c r="F3" s="6"/>
      <c r="G3" s="6"/>
      <c r="H3" s="6"/>
      <c r="I3" s="6"/>
      <c r="J3" s="6"/>
      <c r="K3" s="7"/>
      <c r="L3" s="7"/>
      <c r="M3" s="6"/>
      <c r="N3" s="6"/>
      <c r="O3" s="2"/>
      <c r="P3" s="4"/>
      <c r="Q3" s="4"/>
      <c r="R3" s="4"/>
      <c r="S3" s="4"/>
      <c r="T3" s="4"/>
      <c r="U3" s="5" t="s">
        <v>2</v>
      </c>
    </row>
    <row r="4" spans="2:21" ht="18">
      <c r="B4" s="8"/>
      <c r="C4" s="9"/>
      <c r="D4" s="9"/>
      <c r="E4" s="9"/>
      <c r="F4" s="9"/>
      <c r="G4" s="10" t="s">
        <v>3</v>
      </c>
      <c r="H4" s="10"/>
      <c r="I4" s="8"/>
      <c r="J4" s="8"/>
      <c r="K4" s="11"/>
      <c r="L4" s="11"/>
      <c r="M4" s="8"/>
      <c r="N4" s="8"/>
      <c r="O4" s="8"/>
      <c r="P4" s="8"/>
      <c r="Q4" s="8"/>
      <c r="R4" s="8"/>
      <c r="S4" s="12"/>
      <c r="T4" s="12"/>
      <c r="U4" s="12"/>
    </row>
    <row r="5" spans="2:21" s="17" customFormat="1" ht="16.5">
      <c r="B5" s="13" t="s">
        <v>4</v>
      </c>
      <c r="C5" s="14">
        <v>2023</v>
      </c>
      <c r="D5" s="14">
        <v>2022</v>
      </c>
      <c r="E5" s="14">
        <v>2021</v>
      </c>
      <c r="F5" s="14">
        <v>2020</v>
      </c>
      <c r="G5" s="14">
        <v>2019</v>
      </c>
      <c r="H5" s="14">
        <v>2018</v>
      </c>
      <c r="I5" s="14">
        <v>2018</v>
      </c>
      <c r="J5" s="14">
        <v>2017</v>
      </c>
      <c r="K5" s="14">
        <v>2016</v>
      </c>
      <c r="L5" s="14">
        <v>2015</v>
      </c>
      <c r="M5" s="14">
        <v>2014</v>
      </c>
      <c r="N5" s="14">
        <v>2013</v>
      </c>
      <c r="O5" s="14">
        <v>2012</v>
      </c>
      <c r="P5" s="14">
        <v>2011</v>
      </c>
      <c r="Q5" s="14">
        <v>2010</v>
      </c>
      <c r="R5" s="14">
        <v>2009</v>
      </c>
      <c r="S5" s="15">
        <v>2008</v>
      </c>
      <c r="T5" s="15">
        <v>2007</v>
      </c>
      <c r="U5" s="16" t="s">
        <v>2</v>
      </c>
    </row>
    <row r="6" spans="2:21" ht="16.5">
      <c r="B6" s="18"/>
      <c r="C6" s="18"/>
      <c r="D6" s="18"/>
      <c r="E6" s="18"/>
      <c r="F6" s="18"/>
      <c r="G6" s="18"/>
      <c r="H6" s="18"/>
      <c r="I6" s="19"/>
      <c r="J6" s="19"/>
      <c r="K6" s="19"/>
      <c r="L6" s="19"/>
      <c r="M6" s="18"/>
      <c r="N6" s="18"/>
      <c r="O6" s="18"/>
      <c r="P6" s="20"/>
      <c r="Q6" s="18"/>
      <c r="R6" s="18"/>
      <c r="S6" s="21"/>
      <c r="T6" s="21"/>
      <c r="U6" s="21"/>
    </row>
    <row r="7" spans="2:21" ht="16.5">
      <c r="B7" s="22" t="s">
        <v>5</v>
      </c>
      <c r="C7" s="23">
        <v>14756498128</v>
      </c>
      <c r="D7" s="23">
        <v>8822854852</v>
      </c>
      <c r="E7" s="23">
        <v>5216884053</v>
      </c>
      <c r="F7" s="23">
        <v>7461534639</v>
      </c>
      <c r="G7" s="23">
        <v>4502459167</v>
      </c>
      <c r="H7" s="23">
        <v>3113113394</v>
      </c>
      <c r="I7" s="24">
        <v>3113113394</v>
      </c>
      <c r="J7" s="24">
        <v>2697840734</v>
      </c>
      <c r="K7" s="24">
        <v>2598073682</v>
      </c>
      <c r="L7" s="24">
        <v>2588650016</v>
      </c>
      <c r="M7" s="25">
        <f>[1]IS!C4</f>
        <v>2645018096</v>
      </c>
      <c r="N7" s="25">
        <f>[1]IS!E4</f>
        <v>2622614660</v>
      </c>
      <c r="O7" s="25">
        <v>3115694281</v>
      </c>
      <c r="P7" s="25">
        <v>3567832730</v>
      </c>
      <c r="Q7" s="25">
        <v>3310553963</v>
      </c>
      <c r="R7" s="25">
        <v>2706152550</v>
      </c>
      <c r="S7" s="25">
        <v>2443476577</v>
      </c>
      <c r="T7" s="25">
        <v>1443429190</v>
      </c>
      <c r="U7" s="25" t="s">
        <v>6</v>
      </c>
    </row>
    <row r="8" spans="2:21" ht="18.75">
      <c r="B8" s="22" t="s">
        <v>7</v>
      </c>
      <c r="C8" s="26">
        <v>-6738313588</v>
      </c>
      <c r="D8" s="26">
        <v>-3961191652</v>
      </c>
      <c r="E8" s="26">
        <v>-2511983763</v>
      </c>
      <c r="F8" s="26">
        <v>-2180098738</v>
      </c>
      <c r="G8" s="26">
        <v>-1665073343</v>
      </c>
      <c r="H8" s="26">
        <v>-1715236164</v>
      </c>
      <c r="I8" s="26">
        <v>-1715236164</v>
      </c>
      <c r="J8" s="26">
        <v>-1330977046</v>
      </c>
      <c r="K8" s="26">
        <v>-1080517537</v>
      </c>
      <c r="L8" s="26">
        <v>-1276672952</v>
      </c>
      <c r="M8" s="27">
        <f>[1]IS!C5</f>
        <v>-1671751292</v>
      </c>
      <c r="N8" s="27">
        <f>[1]IS!E5</f>
        <v>-1610719934</v>
      </c>
      <c r="O8" s="27">
        <v>-1924866709</v>
      </c>
      <c r="P8" s="27">
        <v>-1905770700</v>
      </c>
      <c r="Q8" s="27">
        <v>-1808973126</v>
      </c>
      <c r="R8" s="27">
        <v>-1370999301</v>
      </c>
      <c r="S8" s="27">
        <f>SUM(-1134607310)</f>
        <v>-1134607310</v>
      </c>
      <c r="T8" s="27">
        <f>SUM(-676875583)</f>
        <v>-676875583</v>
      </c>
      <c r="U8" s="27" t="s">
        <v>8</v>
      </c>
    </row>
    <row r="9" spans="2:21" ht="16.5">
      <c r="B9" s="28" t="s">
        <v>9</v>
      </c>
      <c r="C9" s="29">
        <f t="shared" ref="C9:J9" si="0">SUM(C7:C8)</f>
        <v>8018184540</v>
      </c>
      <c r="D9" s="29">
        <f t="shared" si="0"/>
        <v>4861663200</v>
      </c>
      <c r="E9" s="29">
        <f t="shared" si="0"/>
        <v>2704900290</v>
      </c>
      <c r="F9" s="29">
        <f t="shared" si="0"/>
        <v>5281435901</v>
      </c>
      <c r="G9" s="29">
        <f t="shared" si="0"/>
        <v>2837385824</v>
      </c>
      <c r="H9" s="29">
        <f t="shared" si="0"/>
        <v>1397877230</v>
      </c>
      <c r="I9" s="30">
        <f t="shared" si="0"/>
        <v>1397877230</v>
      </c>
      <c r="J9" s="30">
        <f t="shared" si="0"/>
        <v>1366863688</v>
      </c>
      <c r="K9" s="30">
        <f t="shared" ref="K9:N9" si="1">SUM(K7:K8)</f>
        <v>1517556145</v>
      </c>
      <c r="L9" s="30">
        <f t="shared" si="1"/>
        <v>1311977064</v>
      </c>
      <c r="M9" s="31">
        <f t="shared" si="1"/>
        <v>973266804</v>
      </c>
      <c r="N9" s="31">
        <f t="shared" si="1"/>
        <v>1011894726</v>
      </c>
      <c r="O9" s="31">
        <f>SUM(O7:O8)</f>
        <v>1190827572</v>
      </c>
      <c r="P9" s="31">
        <f>SUM(P7:P8)</f>
        <v>1662062030</v>
      </c>
      <c r="Q9" s="31">
        <f>SUM(Q7:Q8)</f>
        <v>1501580837</v>
      </c>
      <c r="R9" s="31">
        <f t="shared" ref="R9:T9" si="2">SUM(R7:R8)</f>
        <v>1335153249</v>
      </c>
      <c r="S9" s="31">
        <f t="shared" si="2"/>
        <v>1308869267</v>
      </c>
      <c r="T9" s="31">
        <f t="shared" si="2"/>
        <v>766553607</v>
      </c>
      <c r="U9" s="31" t="s">
        <v>10</v>
      </c>
    </row>
    <row r="10" spans="2:21" ht="16.5">
      <c r="B10" s="22"/>
      <c r="C10" s="23"/>
      <c r="D10" s="23"/>
      <c r="E10" s="23"/>
      <c r="F10" s="23"/>
      <c r="G10" s="23"/>
      <c r="H10" s="23"/>
      <c r="I10" s="32"/>
      <c r="J10" s="32"/>
      <c r="K10" s="32"/>
      <c r="L10" s="24"/>
      <c r="M10" s="25"/>
      <c r="N10" s="25"/>
      <c r="O10" s="22"/>
      <c r="P10" s="33"/>
      <c r="Q10" s="33"/>
      <c r="R10" s="33"/>
      <c r="S10" s="33"/>
      <c r="T10" s="33"/>
      <c r="U10" s="33"/>
    </row>
    <row r="11" spans="2:21" ht="16.5">
      <c r="B11" s="22" t="s">
        <v>11</v>
      </c>
      <c r="C11" s="23">
        <v>57961543557</v>
      </c>
      <c r="D11" s="23">
        <v>26816638660</v>
      </c>
      <c r="E11" s="23">
        <v>18025160768</v>
      </c>
      <c r="F11" s="23">
        <v>849422378</v>
      </c>
      <c r="G11" s="23">
        <v>675950696</v>
      </c>
      <c r="H11" s="23">
        <v>456833049</v>
      </c>
      <c r="I11" s="24">
        <v>456833049</v>
      </c>
      <c r="J11" s="24">
        <v>422015719</v>
      </c>
      <c r="K11" s="24">
        <v>678764587</v>
      </c>
      <c r="L11" s="24">
        <v>764804716</v>
      </c>
      <c r="M11" s="25">
        <f>[1]IS!C9</f>
        <v>545405537</v>
      </c>
      <c r="N11" s="25">
        <f>[1]IS!E9</f>
        <v>465105010</v>
      </c>
      <c r="O11" s="25">
        <v>453814605</v>
      </c>
      <c r="P11" s="25">
        <v>539786407</v>
      </c>
      <c r="Q11" s="25">
        <v>589167480</v>
      </c>
      <c r="R11" s="25">
        <v>466167597</v>
      </c>
      <c r="S11" s="25">
        <v>308621652</v>
      </c>
      <c r="T11" s="25">
        <v>163859920</v>
      </c>
      <c r="U11" s="25" t="s">
        <v>12</v>
      </c>
    </row>
    <row r="12" spans="2:21" ht="18.75">
      <c r="B12" s="22" t="s">
        <v>13</v>
      </c>
      <c r="C12" s="26">
        <v>-10490277785</v>
      </c>
      <c r="D12" s="26">
        <v>-3856349474</v>
      </c>
      <c r="E12" s="26">
        <v>-3547426350</v>
      </c>
      <c r="F12" s="26">
        <v>-59387230</v>
      </c>
      <c r="G12" s="26">
        <v>-10286308</v>
      </c>
      <c r="H12" s="26">
        <v>-29456469</v>
      </c>
      <c r="I12" s="26">
        <v>-29456469</v>
      </c>
      <c r="J12" s="26">
        <v>-105047238</v>
      </c>
      <c r="K12" s="26">
        <v>-63394885</v>
      </c>
      <c r="L12" s="26">
        <v>-37518732</v>
      </c>
      <c r="M12" s="27">
        <f>[1]IS!C10</f>
        <v>-31771155</v>
      </c>
      <c r="N12" s="27">
        <f>[1]IS!E10</f>
        <v>-27760095</v>
      </c>
      <c r="O12" s="27">
        <v>-19744500</v>
      </c>
      <c r="P12" s="27">
        <v>-28118446</v>
      </c>
      <c r="Q12" s="27">
        <v>-30793161</v>
      </c>
      <c r="R12" s="27">
        <v>-9474831</v>
      </c>
      <c r="S12" s="27">
        <f>SUM(-8347081)</f>
        <v>-8347081</v>
      </c>
      <c r="T12" s="27">
        <f>SUM(-7350076)</f>
        <v>-7350076</v>
      </c>
      <c r="U12" s="34" t="s">
        <v>14</v>
      </c>
    </row>
    <row r="13" spans="2:21" ht="16.5">
      <c r="B13" s="28" t="s">
        <v>15</v>
      </c>
      <c r="C13" s="30">
        <f t="shared" ref="C13:N13" si="3">SUM(C11:C12)</f>
        <v>47471265772</v>
      </c>
      <c r="D13" s="30">
        <f t="shared" si="3"/>
        <v>22960289186</v>
      </c>
      <c r="E13" s="30">
        <f t="shared" si="3"/>
        <v>14477734418</v>
      </c>
      <c r="F13" s="30">
        <f t="shared" si="3"/>
        <v>790035148</v>
      </c>
      <c r="G13" s="30">
        <f t="shared" si="3"/>
        <v>665664388</v>
      </c>
      <c r="H13" s="30">
        <f t="shared" si="3"/>
        <v>427376580</v>
      </c>
      <c r="I13" s="30">
        <f t="shared" si="3"/>
        <v>427376580</v>
      </c>
      <c r="J13" s="30">
        <f t="shared" si="3"/>
        <v>316968481</v>
      </c>
      <c r="K13" s="30">
        <f t="shared" si="3"/>
        <v>615369702</v>
      </c>
      <c r="L13" s="30">
        <f t="shared" si="3"/>
        <v>727285984</v>
      </c>
      <c r="M13" s="31">
        <f t="shared" si="3"/>
        <v>513634382</v>
      </c>
      <c r="N13" s="31">
        <f t="shared" si="3"/>
        <v>437344915</v>
      </c>
      <c r="O13" s="31">
        <f>SUM(O11:O12)</f>
        <v>434070105</v>
      </c>
      <c r="P13" s="31">
        <f>SUM(P11:P12)</f>
        <v>511667961</v>
      </c>
      <c r="Q13" s="31">
        <f>SUM(Q11:Q12)</f>
        <v>558374319</v>
      </c>
      <c r="R13" s="31">
        <f t="shared" ref="R13:T13" si="4">SUM(R11:R12)</f>
        <v>456692766</v>
      </c>
      <c r="S13" s="31">
        <f t="shared" si="4"/>
        <v>300274571</v>
      </c>
      <c r="T13" s="31">
        <f t="shared" si="4"/>
        <v>156509844</v>
      </c>
      <c r="U13" s="31" t="s">
        <v>16</v>
      </c>
    </row>
    <row r="14" spans="2:21" ht="16.5">
      <c r="B14" s="22"/>
      <c r="C14" s="23"/>
      <c r="D14" s="23"/>
      <c r="E14" s="23"/>
      <c r="F14" s="23"/>
      <c r="G14" s="23"/>
      <c r="H14" s="23"/>
      <c r="I14" s="32"/>
      <c r="J14" s="32"/>
      <c r="K14" s="32"/>
      <c r="L14" s="24"/>
      <c r="M14" s="25"/>
      <c r="N14" s="25"/>
      <c r="O14" s="22"/>
      <c r="P14" s="35"/>
      <c r="Q14" s="35"/>
      <c r="R14" s="35"/>
      <c r="S14" s="35"/>
      <c r="T14" s="35"/>
      <c r="U14" s="35"/>
    </row>
    <row r="15" spans="2:21" ht="16.5">
      <c r="B15" s="28" t="s">
        <v>17</v>
      </c>
      <c r="C15" s="30">
        <f t="shared" ref="C15:N15" si="5">SUM(C9,C13)</f>
        <v>55489450312</v>
      </c>
      <c r="D15" s="30">
        <f t="shared" si="5"/>
        <v>27821952386</v>
      </c>
      <c r="E15" s="30">
        <f t="shared" si="5"/>
        <v>17182634708</v>
      </c>
      <c r="F15" s="30">
        <f t="shared" si="5"/>
        <v>6071471049</v>
      </c>
      <c r="G15" s="30">
        <f t="shared" si="5"/>
        <v>3503050212</v>
      </c>
      <c r="H15" s="30">
        <f t="shared" si="5"/>
        <v>1825253810</v>
      </c>
      <c r="I15" s="30">
        <f t="shared" si="5"/>
        <v>1825253810</v>
      </c>
      <c r="J15" s="30">
        <f t="shared" si="5"/>
        <v>1683832169</v>
      </c>
      <c r="K15" s="30">
        <f t="shared" si="5"/>
        <v>2132925847</v>
      </c>
      <c r="L15" s="30">
        <f t="shared" si="5"/>
        <v>2039263048</v>
      </c>
      <c r="M15" s="31">
        <f t="shared" si="5"/>
        <v>1486901186</v>
      </c>
      <c r="N15" s="31">
        <f t="shared" si="5"/>
        <v>1449239641</v>
      </c>
      <c r="O15" s="31">
        <f>SUM(O9,O13)</f>
        <v>1624897677</v>
      </c>
      <c r="P15" s="31">
        <f>SUM(P9,P13)</f>
        <v>2173729991</v>
      </c>
      <c r="Q15" s="31">
        <f>SUM(Q9,Q13)</f>
        <v>2059955156</v>
      </c>
      <c r="R15" s="31">
        <f>SUM(R13,R9)</f>
        <v>1791846015</v>
      </c>
      <c r="S15" s="31">
        <f>SUM(S13,S9)</f>
        <v>1609143838</v>
      </c>
      <c r="T15" s="31">
        <f>SUM(T13,T9)</f>
        <v>923063451</v>
      </c>
      <c r="U15" s="31" t="s">
        <v>18</v>
      </c>
    </row>
    <row r="16" spans="2:21" ht="16.5">
      <c r="B16" s="22"/>
      <c r="C16" s="23"/>
      <c r="D16" s="23"/>
      <c r="E16" s="23"/>
      <c r="F16" s="23"/>
      <c r="G16" s="23"/>
      <c r="H16" s="23"/>
      <c r="I16" s="32"/>
      <c r="J16" s="32"/>
      <c r="K16" s="32"/>
      <c r="L16" s="24"/>
      <c r="M16" s="25"/>
      <c r="N16" s="25"/>
      <c r="O16" s="22"/>
      <c r="P16" s="33"/>
      <c r="Q16" s="33"/>
      <c r="R16" s="33"/>
      <c r="S16" s="33"/>
      <c r="T16" s="33"/>
      <c r="U16" s="33"/>
    </row>
    <row r="17" spans="2:21" ht="16.5">
      <c r="B17" s="22" t="s">
        <v>19</v>
      </c>
      <c r="C17" s="23">
        <v>12961440574</v>
      </c>
      <c r="D17" s="23">
        <v>4700434053</v>
      </c>
      <c r="E17" s="23">
        <v>11770381009</v>
      </c>
      <c r="F17" s="23">
        <v>1759731796</v>
      </c>
      <c r="G17" s="23">
        <v>1592379809</v>
      </c>
      <c r="H17" s="23">
        <v>653231539</v>
      </c>
      <c r="I17" s="24">
        <v>653231539</v>
      </c>
      <c r="J17" s="24">
        <v>370039172</v>
      </c>
      <c r="K17" s="24">
        <v>354224819</v>
      </c>
      <c r="L17" s="24">
        <v>317144120</v>
      </c>
      <c r="M17" s="25">
        <f>[1]IS!C16</f>
        <v>82012553</v>
      </c>
      <c r="N17" s="25">
        <f>[1]IS!E16</f>
        <v>169270647</v>
      </c>
      <c r="O17" s="25">
        <v>98740270</v>
      </c>
      <c r="P17" s="25">
        <v>210440603</v>
      </c>
      <c r="Q17" s="25">
        <v>134180559</v>
      </c>
      <c r="R17" s="25">
        <v>100383725</v>
      </c>
      <c r="S17" s="25">
        <v>86920770</v>
      </c>
      <c r="T17" s="25">
        <v>30958124</v>
      </c>
      <c r="U17" s="25" t="s">
        <v>20</v>
      </c>
    </row>
    <row r="18" spans="2:21" ht="18" customHeight="1">
      <c r="B18" s="36" t="s">
        <v>21</v>
      </c>
      <c r="C18" s="37">
        <v>519291392930</v>
      </c>
      <c r="D18" s="37">
        <v>27359753917</v>
      </c>
      <c r="E18" s="37">
        <v>68317795069</v>
      </c>
      <c r="F18" s="37">
        <v>44602382131</v>
      </c>
      <c r="G18" s="37">
        <v>0</v>
      </c>
      <c r="H18" s="37">
        <v>0</v>
      </c>
      <c r="I18" s="38" t="s">
        <v>22</v>
      </c>
      <c r="J18" s="24">
        <v>-4429234118</v>
      </c>
      <c r="K18" s="24">
        <v>9833193465</v>
      </c>
      <c r="L18" s="24">
        <v>7543785826</v>
      </c>
      <c r="M18" s="25">
        <f>[1]IS!C17</f>
        <v>2961706960</v>
      </c>
      <c r="N18" s="25">
        <f>[1]IS!E17</f>
        <v>3595931076</v>
      </c>
      <c r="O18" s="25">
        <v>1179243469</v>
      </c>
      <c r="P18" s="25">
        <v>482603214</v>
      </c>
      <c r="Q18" s="25">
        <v>65135796</v>
      </c>
      <c r="R18" s="25">
        <v>-56450754</v>
      </c>
      <c r="S18" s="25">
        <f>SUM(-46695000)</f>
        <v>-46695000</v>
      </c>
      <c r="T18" s="25">
        <f>SUM(-84900000)</f>
        <v>-84900000</v>
      </c>
      <c r="U18" s="39" t="s">
        <v>23</v>
      </c>
    </row>
    <row r="19" spans="2:21" s="42" customFormat="1" ht="18" customHeight="1">
      <c r="B19" s="40" t="s">
        <v>24</v>
      </c>
      <c r="C19" s="41"/>
      <c r="D19" s="41"/>
      <c r="E19" s="41">
        <v>0</v>
      </c>
      <c r="F19" s="41">
        <v>71983559</v>
      </c>
      <c r="G19" s="41">
        <v>13624141</v>
      </c>
      <c r="H19" s="41">
        <v>33239999</v>
      </c>
      <c r="I19" s="38">
        <v>0</v>
      </c>
      <c r="J19" s="24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39" t="s">
        <v>25</v>
      </c>
    </row>
    <row r="20" spans="2:21" ht="16.5">
      <c r="B20" s="22" t="s">
        <v>26</v>
      </c>
      <c r="C20" s="23">
        <v>0</v>
      </c>
      <c r="D20" s="23">
        <v>0</v>
      </c>
      <c r="E20" s="23">
        <v>0</v>
      </c>
      <c r="F20" s="23">
        <v>0</v>
      </c>
      <c r="G20" s="23"/>
      <c r="H20" s="23"/>
      <c r="I20" s="24">
        <v>33239999</v>
      </c>
      <c r="J20" s="24">
        <v>84642664</v>
      </c>
      <c r="K20" s="24">
        <v>82750120</v>
      </c>
      <c r="L20" s="24">
        <v>81390385</v>
      </c>
      <c r="M20" s="25">
        <f>[1]IS!C18</f>
        <v>91416730</v>
      </c>
      <c r="N20" s="25">
        <f>[1]IS!E18</f>
        <v>76237728</v>
      </c>
      <c r="O20" s="25">
        <v>58270395</v>
      </c>
      <c r="P20" s="25">
        <v>55911600</v>
      </c>
      <c r="Q20" s="25">
        <v>-14812021</v>
      </c>
      <c r="R20" s="25">
        <v>2000000</v>
      </c>
      <c r="S20" s="25">
        <f>SUM(-236909156)</f>
        <v>-236909156</v>
      </c>
      <c r="T20" s="25">
        <v>35557000</v>
      </c>
      <c r="U20" s="39" t="s">
        <v>27</v>
      </c>
    </row>
    <row r="21" spans="2:21" ht="16.5">
      <c r="B21" s="22" t="s">
        <v>28</v>
      </c>
      <c r="C21" s="23">
        <v>12026550</v>
      </c>
      <c r="D21" s="23"/>
      <c r="E21" s="23"/>
      <c r="F21" s="23"/>
      <c r="G21" s="23"/>
      <c r="H21" s="23"/>
      <c r="I21" s="24"/>
      <c r="J21" s="24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39"/>
    </row>
    <row r="22" spans="2:21" ht="16.5">
      <c r="B22" s="36" t="s">
        <v>29</v>
      </c>
      <c r="C22" s="37"/>
      <c r="D22" s="37"/>
      <c r="E22" s="37">
        <v>0</v>
      </c>
      <c r="F22" s="37">
        <v>0</v>
      </c>
      <c r="G22" s="37"/>
      <c r="H22" s="37"/>
      <c r="I22" s="38" t="s">
        <v>22</v>
      </c>
      <c r="J22" s="38" t="s">
        <v>22</v>
      </c>
      <c r="K22" s="38" t="s">
        <v>22</v>
      </c>
      <c r="L22" s="38" t="s">
        <v>22</v>
      </c>
      <c r="M22" s="38" t="s">
        <v>22</v>
      </c>
      <c r="N22" s="38" t="s">
        <v>22</v>
      </c>
      <c r="O22" s="38" t="s">
        <v>22</v>
      </c>
      <c r="P22" s="38" t="s">
        <v>22</v>
      </c>
      <c r="Q22" s="38" t="s">
        <v>22</v>
      </c>
      <c r="R22" s="25">
        <v>5394498</v>
      </c>
      <c r="S22" s="38" t="s">
        <v>22</v>
      </c>
      <c r="T22" s="38" t="s">
        <v>22</v>
      </c>
      <c r="U22" s="43" t="s">
        <v>30</v>
      </c>
    </row>
    <row r="23" spans="2:21" ht="18.75">
      <c r="B23" s="22" t="s">
        <v>31</v>
      </c>
      <c r="C23" s="26">
        <v>1403552318</v>
      </c>
      <c r="D23" s="26">
        <v>126045544</v>
      </c>
      <c r="E23" s="26">
        <v>50733002</v>
      </c>
      <c r="F23" s="26">
        <v>45747794</v>
      </c>
      <c r="G23" s="26">
        <v>62534688</v>
      </c>
      <c r="H23" s="26">
        <v>8107649</v>
      </c>
      <c r="I23" s="26">
        <v>8107649</v>
      </c>
      <c r="J23" s="26">
        <v>10669648</v>
      </c>
      <c r="K23" s="26">
        <v>4304871</v>
      </c>
      <c r="L23" s="26">
        <v>9143231</v>
      </c>
      <c r="M23" s="27">
        <f>[1]IS!C19</f>
        <v>7515507</v>
      </c>
      <c r="N23" s="27">
        <f>[1]IS!E19</f>
        <v>3958021</v>
      </c>
      <c r="O23" s="27">
        <v>4853127</v>
      </c>
      <c r="P23" s="27">
        <v>7584396</v>
      </c>
      <c r="Q23" s="27">
        <v>6241728</v>
      </c>
      <c r="R23" s="27">
        <v>3852465</v>
      </c>
      <c r="S23" s="27">
        <v>27428505</v>
      </c>
      <c r="T23" s="27">
        <v>12188174</v>
      </c>
      <c r="U23" s="25" t="s">
        <v>32</v>
      </c>
    </row>
    <row r="24" spans="2:21" ht="16.5">
      <c r="B24" s="28" t="s">
        <v>33</v>
      </c>
      <c r="C24" s="30">
        <f t="shared" ref="C24:T24" si="6">SUM(C17:C23,C15)</f>
        <v>589157862684</v>
      </c>
      <c r="D24" s="30">
        <f t="shared" si="6"/>
        <v>60008185900</v>
      </c>
      <c r="E24" s="30">
        <f t="shared" si="6"/>
        <v>97321543788</v>
      </c>
      <c r="F24" s="30">
        <f t="shared" si="6"/>
        <v>52551316329</v>
      </c>
      <c r="G24" s="30">
        <f t="shared" si="6"/>
        <v>5171588850</v>
      </c>
      <c r="H24" s="30">
        <f t="shared" si="6"/>
        <v>2519832997</v>
      </c>
      <c r="I24" s="30">
        <f t="shared" si="6"/>
        <v>2519832997</v>
      </c>
      <c r="J24" s="30">
        <f t="shared" si="6"/>
        <v>-2280050465</v>
      </c>
      <c r="K24" s="30">
        <f t="shared" si="6"/>
        <v>12407399122</v>
      </c>
      <c r="L24" s="30">
        <f t="shared" si="6"/>
        <v>9990726610</v>
      </c>
      <c r="M24" s="31">
        <f t="shared" si="6"/>
        <v>4629552936</v>
      </c>
      <c r="N24" s="31">
        <f t="shared" si="6"/>
        <v>5294637113</v>
      </c>
      <c r="O24" s="31">
        <f t="shared" si="6"/>
        <v>2966004938</v>
      </c>
      <c r="P24" s="31">
        <f t="shared" si="6"/>
        <v>2930269804</v>
      </c>
      <c r="Q24" s="31">
        <f t="shared" si="6"/>
        <v>2250701218</v>
      </c>
      <c r="R24" s="31">
        <f t="shared" si="6"/>
        <v>1847025949</v>
      </c>
      <c r="S24" s="31">
        <f t="shared" si="6"/>
        <v>1439888957</v>
      </c>
      <c r="T24" s="31">
        <f t="shared" si="6"/>
        <v>916866749</v>
      </c>
      <c r="U24" s="31" t="s">
        <v>34</v>
      </c>
    </row>
    <row r="25" spans="2:21" ht="16.5">
      <c r="B25" s="22"/>
      <c r="C25" s="23"/>
      <c r="D25" s="23"/>
      <c r="E25" s="23"/>
      <c r="F25" s="23"/>
      <c r="G25" s="23"/>
      <c r="H25" s="23"/>
      <c r="I25" s="32"/>
      <c r="J25" s="32"/>
      <c r="K25" s="32"/>
      <c r="L25" s="24"/>
      <c r="M25" s="25"/>
      <c r="N25" s="25"/>
      <c r="O25" s="22"/>
      <c r="P25" s="33"/>
      <c r="Q25" s="33"/>
      <c r="R25" s="33"/>
      <c r="S25" s="33"/>
      <c r="T25" s="33"/>
      <c r="U25" s="33"/>
    </row>
    <row r="26" spans="2:21" ht="16.5">
      <c r="B26" s="22" t="s">
        <v>35</v>
      </c>
      <c r="C26" s="23">
        <v>-15237211635</v>
      </c>
      <c r="D26" s="23">
        <v>-9058244977</v>
      </c>
      <c r="E26" s="23">
        <v>-5101886539</v>
      </c>
      <c r="F26" s="23">
        <v>-1626856808</v>
      </c>
      <c r="G26" s="23">
        <v>-1474616890</v>
      </c>
      <c r="H26" s="23">
        <v>-1237306785</v>
      </c>
      <c r="I26" s="24">
        <v>-1223407883</v>
      </c>
      <c r="J26" s="24">
        <v>-1092836283</v>
      </c>
      <c r="K26" s="24">
        <v>-997064437</v>
      </c>
      <c r="L26" s="24">
        <v>-767397761</v>
      </c>
      <c r="M26" s="25">
        <f>[1]IS!C23</f>
        <v>-481687231</v>
      </c>
      <c r="N26" s="25">
        <f>[1]IS!E23</f>
        <v>-436384125</v>
      </c>
      <c r="O26" s="25">
        <v>-395198920</v>
      </c>
      <c r="P26" s="25">
        <v>-495159460</v>
      </c>
      <c r="Q26" s="25">
        <v>-577795273</v>
      </c>
      <c r="R26" s="25">
        <v>-437318549</v>
      </c>
      <c r="S26" s="25">
        <f>SUM(-359713401)</f>
        <v>-359713401</v>
      </c>
      <c r="T26" s="25">
        <f>SUM(-193772272)</f>
        <v>-193772272</v>
      </c>
      <c r="U26" s="25" t="s">
        <v>36</v>
      </c>
    </row>
    <row r="27" spans="2:21" ht="16.5">
      <c r="B27" s="22" t="s">
        <v>37</v>
      </c>
      <c r="C27" s="23">
        <v>-1014751714</v>
      </c>
      <c r="D27" s="23">
        <v>-473428962</v>
      </c>
      <c r="E27" s="23">
        <v>-315052921</v>
      </c>
      <c r="F27" s="23">
        <v>-262044679</v>
      </c>
      <c r="G27" s="23">
        <v>-195355015</v>
      </c>
      <c r="H27" s="23">
        <v>-167077608</v>
      </c>
      <c r="I27" s="24">
        <v>-167077608</v>
      </c>
      <c r="J27" s="24">
        <v>-141447544</v>
      </c>
      <c r="K27" s="24">
        <v>-140248267</v>
      </c>
      <c r="L27" s="24">
        <v>-135680665</v>
      </c>
      <c r="M27" s="25">
        <f>[1]IS!C24</f>
        <v>-141283714</v>
      </c>
      <c r="N27" s="25">
        <f>[1]IS!E24</f>
        <v>-155469141</v>
      </c>
      <c r="O27" s="25">
        <v>-164590307</v>
      </c>
      <c r="P27" s="25">
        <v>-161245837</v>
      </c>
      <c r="Q27" s="25">
        <v>-160641637</v>
      </c>
      <c r="R27" s="25">
        <v>-155118287</v>
      </c>
      <c r="S27" s="25">
        <f>SUM(-97934977)</f>
        <v>-97934977</v>
      </c>
      <c r="T27" s="25">
        <f>SUM(-53279965)</f>
        <v>-53279965</v>
      </c>
      <c r="U27" s="25" t="s">
        <v>38</v>
      </c>
    </row>
    <row r="28" spans="2:21" ht="16.5">
      <c r="B28" s="22" t="s">
        <v>39</v>
      </c>
      <c r="C28" s="23">
        <v>-207431917</v>
      </c>
      <c r="D28" s="23">
        <v>-83270591</v>
      </c>
      <c r="E28" s="23">
        <v>-46628125</v>
      </c>
      <c r="F28" s="23">
        <v>-45120280</v>
      </c>
      <c r="G28" s="23">
        <v>-21753379</v>
      </c>
      <c r="H28" s="23">
        <v>-12473824</v>
      </c>
      <c r="I28" s="24">
        <v>-12473824</v>
      </c>
      <c r="J28" s="24">
        <v>-12844543</v>
      </c>
      <c r="K28" s="24">
        <v>-12558584</v>
      </c>
      <c r="L28" s="24">
        <v>-6046898</v>
      </c>
      <c r="M28" s="25">
        <f>[1]IS!C25</f>
        <v>-4877052</v>
      </c>
      <c r="N28" s="25">
        <f>[1]IS!E25</f>
        <v>-5973837</v>
      </c>
      <c r="O28" s="25">
        <v>-5749050</v>
      </c>
      <c r="P28" s="25">
        <v>-8588385</v>
      </c>
      <c r="Q28" s="25">
        <v>-12247744</v>
      </c>
      <c r="R28" s="25">
        <v>-11550628</v>
      </c>
      <c r="S28" s="25">
        <f>SUM(-10260694)</f>
        <v>-10260694</v>
      </c>
      <c r="T28" s="25">
        <f>SUM(-8844527)</f>
        <v>-8844527</v>
      </c>
      <c r="U28" s="25" t="s">
        <v>40</v>
      </c>
    </row>
    <row r="29" spans="2:21" s="42" customFormat="1" ht="16.5">
      <c r="B29" s="40" t="s">
        <v>41</v>
      </c>
      <c r="C29" s="41">
        <v>-32502995404</v>
      </c>
      <c r="D29" s="41">
        <v>-9240490447</v>
      </c>
      <c r="E29" s="41">
        <v>-12124709254</v>
      </c>
      <c r="F29" s="41">
        <v>-7979037205</v>
      </c>
      <c r="G29" s="41">
        <v>-692197837</v>
      </c>
      <c r="H29" s="41">
        <v>251247332</v>
      </c>
      <c r="I29" s="24">
        <v>1693382023</v>
      </c>
      <c r="J29" s="24">
        <v>1685823644</v>
      </c>
      <c r="K29" s="24">
        <v>-342539301</v>
      </c>
      <c r="L29" s="24">
        <v>-125701719</v>
      </c>
      <c r="M29" s="25">
        <f>[1]IS!C26</f>
        <v>-438444484</v>
      </c>
      <c r="N29" s="25">
        <f>[1]IS!E26</f>
        <v>-3955408354</v>
      </c>
      <c r="O29" s="25">
        <v>-1993921648</v>
      </c>
      <c r="P29" s="25">
        <v>-1564772782</v>
      </c>
      <c r="Q29" s="25">
        <v>-155246270</v>
      </c>
      <c r="R29" s="25">
        <v>-23590236</v>
      </c>
      <c r="S29" s="25">
        <f>SUM(-34087610)</f>
        <v>-34087610</v>
      </c>
      <c r="T29" s="25">
        <f>SUM(-77250000)</f>
        <v>-77250000</v>
      </c>
      <c r="U29" s="44" t="s">
        <v>42</v>
      </c>
    </row>
    <row r="30" spans="2:21" s="42" customFormat="1" ht="16.5">
      <c r="B30" s="40" t="s">
        <v>43</v>
      </c>
      <c r="C30" s="41">
        <v>-331588807</v>
      </c>
      <c r="D30" s="41">
        <v>-256005052</v>
      </c>
      <c r="E30" s="41">
        <v>63550949</v>
      </c>
      <c r="F30" s="41">
        <v>-152763274</v>
      </c>
      <c r="G30" s="41">
        <v>59254006</v>
      </c>
      <c r="H30" s="41">
        <v>-118195312</v>
      </c>
      <c r="I30" s="24">
        <v>-118141285</v>
      </c>
      <c r="J30" s="24">
        <v>41707775</v>
      </c>
      <c r="K30" s="24">
        <v>1987815796</v>
      </c>
      <c r="L30" s="24">
        <v>-2077457350</v>
      </c>
      <c r="M30" s="25">
        <f>[1]IS!C27</f>
        <v>-114404397</v>
      </c>
      <c r="N30" s="25">
        <f>[1]IS!E27</f>
        <v>-63549417</v>
      </c>
      <c r="O30" s="25">
        <v>-86776983</v>
      </c>
      <c r="P30" s="25">
        <v>-62415626</v>
      </c>
      <c r="Q30" s="25">
        <v>707302</v>
      </c>
      <c r="R30" s="25">
        <v>-854155</v>
      </c>
      <c r="S30" s="25">
        <v>-935741</v>
      </c>
      <c r="T30" s="38" t="s">
        <v>22</v>
      </c>
      <c r="U30" s="44" t="s">
        <v>44</v>
      </c>
    </row>
    <row r="31" spans="2:21" ht="18.75">
      <c r="B31" s="22" t="s">
        <v>45</v>
      </c>
      <c r="C31" s="26">
        <v>-19134112678</v>
      </c>
      <c r="D31" s="26">
        <v>-10723296516</v>
      </c>
      <c r="E31" s="26">
        <v>-5491267303</v>
      </c>
      <c r="F31" s="26">
        <v>-2412165761</v>
      </c>
      <c r="G31" s="26">
        <v>-1498059475</v>
      </c>
      <c r="H31" s="26">
        <v>-1532924788</v>
      </c>
      <c r="I31" s="26">
        <v>-1546823690</v>
      </c>
      <c r="J31" s="26">
        <v>-1471239303</v>
      </c>
      <c r="K31" s="26">
        <v>-1175759107</v>
      </c>
      <c r="L31" s="26">
        <v>-801261346</v>
      </c>
      <c r="M31" s="27">
        <f>[1]IS!C28</f>
        <v>-487149098</v>
      </c>
      <c r="N31" s="27">
        <f>[1]IS!E28</f>
        <v>-361278035</v>
      </c>
      <c r="O31" s="27">
        <v>-314181084</v>
      </c>
      <c r="P31" s="27">
        <v>-338248809</v>
      </c>
      <c r="Q31" s="27">
        <v>-396666616</v>
      </c>
      <c r="R31" s="27">
        <v>-422509121</v>
      </c>
      <c r="S31" s="27">
        <f>SUM(-352155110)</f>
        <v>-352155110</v>
      </c>
      <c r="T31" s="27">
        <f>SUM(-184176810)</f>
        <v>-184176810</v>
      </c>
      <c r="U31" s="25" t="s">
        <v>46</v>
      </c>
    </row>
    <row r="32" spans="2:21" ht="16.5">
      <c r="B32" s="28" t="s">
        <v>47</v>
      </c>
      <c r="C32" s="30">
        <f t="shared" ref="C32:J32" si="7">SUM(C26:C31)</f>
        <v>-68428092155</v>
      </c>
      <c r="D32" s="30">
        <f t="shared" si="7"/>
        <v>-29834736545</v>
      </c>
      <c r="E32" s="30">
        <f t="shared" si="7"/>
        <v>-23015993193</v>
      </c>
      <c r="F32" s="30">
        <f t="shared" si="7"/>
        <v>-12477988007</v>
      </c>
      <c r="G32" s="30">
        <f t="shared" si="7"/>
        <v>-3822728590</v>
      </c>
      <c r="H32" s="30">
        <f t="shared" si="7"/>
        <v>-2816730985</v>
      </c>
      <c r="I32" s="30">
        <f t="shared" si="7"/>
        <v>-1374542267</v>
      </c>
      <c r="J32" s="30">
        <f t="shared" si="7"/>
        <v>-990836254</v>
      </c>
      <c r="K32" s="30">
        <f t="shared" ref="K32:N32" si="8">SUM(K26:K31)</f>
        <v>-680353900</v>
      </c>
      <c r="L32" s="30">
        <f t="shared" si="8"/>
        <v>-3913545739</v>
      </c>
      <c r="M32" s="31">
        <f t="shared" si="8"/>
        <v>-1667845976</v>
      </c>
      <c r="N32" s="31">
        <f t="shared" si="8"/>
        <v>-4978062909</v>
      </c>
      <c r="O32" s="31">
        <f>SUM(O26:O31)</f>
        <v>-2960417992</v>
      </c>
      <c r="P32" s="31">
        <f>SUM(P26:P31)</f>
        <v>-2630430899</v>
      </c>
      <c r="Q32" s="31">
        <f>SUM(Q26:Q31)</f>
        <v>-1301890238</v>
      </c>
      <c r="R32" s="31">
        <f t="shared" ref="R32:T32" si="9">SUM(R26:R31)</f>
        <v>-1050940976</v>
      </c>
      <c r="S32" s="31">
        <f t="shared" si="9"/>
        <v>-855087533</v>
      </c>
      <c r="T32" s="31">
        <f t="shared" si="9"/>
        <v>-517323574</v>
      </c>
      <c r="U32" s="31" t="s">
        <v>48</v>
      </c>
    </row>
    <row r="33" spans="2:21" ht="16.5">
      <c r="B33" s="22"/>
      <c r="C33" s="23"/>
      <c r="D33" s="23"/>
      <c r="E33" s="23"/>
      <c r="F33" s="23"/>
      <c r="G33" s="23"/>
      <c r="H33" s="23"/>
      <c r="I33" s="32"/>
      <c r="J33" s="32"/>
      <c r="K33" s="32"/>
      <c r="L33" s="24"/>
      <c r="M33" s="25"/>
      <c r="N33" s="25"/>
      <c r="O33" s="22"/>
      <c r="P33" s="25"/>
      <c r="Q33" s="25"/>
      <c r="R33" s="25"/>
      <c r="S33" s="25"/>
      <c r="T33" s="25"/>
      <c r="U33" s="25"/>
    </row>
    <row r="34" spans="2:21" s="45" customFormat="1" ht="16.5">
      <c r="B34" s="28" t="s">
        <v>49</v>
      </c>
      <c r="C34" s="30">
        <f t="shared" ref="C34:T34" si="10">SUM(C32,C24)</f>
        <v>520729770529</v>
      </c>
      <c r="D34" s="30">
        <f t="shared" si="10"/>
        <v>30173449355</v>
      </c>
      <c r="E34" s="30">
        <f t="shared" si="10"/>
        <v>74305550595</v>
      </c>
      <c r="F34" s="30">
        <f t="shared" si="10"/>
        <v>40073328322</v>
      </c>
      <c r="G34" s="30">
        <f t="shared" si="10"/>
        <v>1348860260</v>
      </c>
      <c r="H34" s="30">
        <f t="shared" si="10"/>
        <v>-296897988</v>
      </c>
      <c r="I34" s="30">
        <f t="shared" si="10"/>
        <v>1145290730</v>
      </c>
      <c r="J34" s="30">
        <f t="shared" si="10"/>
        <v>-3270886719</v>
      </c>
      <c r="K34" s="30">
        <f t="shared" si="10"/>
        <v>11727045222</v>
      </c>
      <c r="L34" s="30">
        <f t="shared" si="10"/>
        <v>6077180871</v>
      </c>
      <c r="M34" s="31">
        <f t="shared" si="10"/>
        <v>2961706960</v>
      </c>
      <c r="N34" s="31">
        <f t="shared" si="10"/>
        <v>316574204</v>
      </c>
      <c r="O34" s="31">
        <f t="shared" si="10"/>
        <v>5586946</v>
      </c>
      <c r="P34" s="31">
        <f t="shared" si="10"/>
        <v>299838905</v>
      </c>
      <c r="Q34" s="31">
        <f t="shared" si="10"/>
        <v>948810980</v>
      </c>
      <c r="R34" s="31">
        <f t="shared" si="10"/>
        <v>796084973</v>
      </c>
      <c r="S34" s="31">
        <f t="shared" si="10"/>
        <v>584801424</v>
      </c>
      <c r="T34" s="31">
        <f t="shared" si="10"/>
        <v>399543175</v>
      </c>
      <c r="U34" s="31" t="s">
        <v>50</v>
      </c>
    </row>
    <row r="35" spans="2:21" ht="18.75">
      <c r="B35" s="22" t="s">
        <v>51</v>
      </c>
      <c r="C35" s="26">
        <v>-624517517</v>
      </c>
      <c r="D35" s="26">
        <v>-19806496</v>
      </c>
      <c r="E35" s="26">
        <v>-46391935</v>
      </c>
      <c r="F35" s="26">
        <v>-302640977</v>
      </c>
      <c r="G35" s="26">
        <v>-117837741</v>
      </c>
      <c r="H35" s="26">
        <v>0</v>
      </c>
      <c r="I35" s="26" t="s">
        <v>22</v>
      </c>
      <c r="J35" s="26" t="s">
        <v>22</v>
      </c>
      <c r="K35" s="26">
        <v>-344420008</v>
      </c>
      <c r="L35" s="26" t="s">
        <v>22</v>
      </c>
      <c r="M35" s="46">
        <f>[1]IS!C34</f>
        <v>0</v>
      </c>
      <c r="N35" s="46">
        <f>[1]IS!E34</f>
        <v>0</v>
      </c>
      <c r="O35" s="46" t="s">
        <v>22</v>
      </c>
      <c r="P35" s="27">
        <v>-185442335</v>
      </c>
      <c r="Q35" s="27">
        <v>-267182322</v>
      </c>
      <c r="R35" s="27">
        <v>-171540778</v>
      </c>
      <c r="S35" s="27">
        <f>SUM(-219199110)</f>
        <v>-219199110</v>
      </c>
      <c r="T35" s="27">
        <f>SUM(-140740844)</f>
        <v>-140740844</v>
      </c>
      <c r="U35" s="25" t="s">
        <v>52</v>
      </c>
    </row>
    <row r="36" spans="2:21" ht="16.5">
      <c r="B36" s="22" t="s">
        <v>53</v>
      </c>
      <c r="C36" s="23">
        <v>-78956649</v>
      </c>
      <c r="D36" s="23">
        <v>0</v>
      </c>
      <c r="E36" s="23"/>
      <c r="F36" s="23"/>
      <c r="G36" s="23"/>
      <c r="H36" s="23"/>
      <c r="I36" s="24"/>
      <c r="J36" s="24"/>
      <c r="K36" s="24"/>
      <c r="L36" s="24"/>
      <c r="M36" s="25"/>
      <c r="N36" s="25"/>
      <c r="O36" s="22"/>
      <c r="P36" s="25"/>
      <c r="Q36" s="25"/>
      <c r="R36" s="25"/>
      <c r="S36" s="25"/>
      <c r="T36" s="25"/>
      <c r="U36" s="25"/>
    </row>
    <row r="37" spans="2:21" ht="16.5">
      <c r="B37" s="47" t="s">
        <v>54</v>
      </c>
      <c r="C37" s="48">
        <f t="shared" ref="C37:J37" si="11">SUM(C34:C35)</f>
        <v>520105253012</v>
      </c>
      <c r="D37" s="48">
        <f t="shared" si="11"/>
        <v>30153642859</v>
      </c>
      <c r="E37" s="48">
        <f t="shared" si="11"/>
        <v>74259158660</v>
      </c>
      <c r="F37" s="48">
        <f t="shared" si="11"/>
        <v>39770687345</v>
      </c>
      <c r="G37" s="48">
        <f t="shared" si="11"/>
        <v>1231022519</v>
      </c>
      <c r="H37" s="48">
        <f t="shared" si="11"/>
        <v>-296897988</v>
      </c>
      <c r="I37" s="48">
        <f t="shared" si="11"/>
        <v>1145290730</v>
      </c>
      <c r="J37" s="48">
        <f t="shared" si="11"/>
        <v>-3270886719</v>
      </c>
      <c r="K37" s="48">
        <f t="shared" ref="K37:T37" si="12">SUM(K34:K35)</f>
        <v>11382625214</v>
      </c>
      <c r="L37" s="48">
        <f t="shared" si="12"/>
        <v>6077180871</v>
      </c>
      <c r="M37" s="49">
        <f t="shared" si="12"/>
        <v>2961706960</v>
      </c>
      <c r="N37" s="49">
        <f t="shared" si="12"/>
        <v>316574204</v>
      </c>
      <c r="O37" s="49">
        <f t="shared" si="12"/>
        <v>5586946</v>
      </c>
      <c r="P37" s="49">
        <f t="shared" si="12"/>
        <v>114396570</v>
      </c>
      <c r="Q37" s="49">
        <f t="shared" si="12"/>
        <v>681628658</v>
      </c>
      <c r="R37" s="49">
        <f t="shared" si="12"/>
        <v>624544195</v>
      </c>
      <c r="S37" s="49">
        <f t="shared" si="12"/>
        <v>365602314</v>
      </c>
      <c r="T37" s="49">
        <f t="shared" si="12"/>
        <v>258802331</v>
      </c>
      <c r="U37" s="31" t="s">
        <v>55</v>
      </c>
    </row>
    <row r="38" spans="2:21" ht="16.5">
      <c r="B38" s="50"/>
      <c r="C38" s="51"/>
      <c r="D38" s="51"/>
      <c r="E38" s="51"/>
      <c r="F38" s="51"/>
      <c r="G38" s="51"/>
      <c r="H38" s="51"/>
      <c r="I38" s="52"/>
      <c r="J38" s="52"/>
      <c r="K38" s="52"/>
      <c r="L38" s="24"/>
      <c r="M38" s="25"/>
      <c r="N38" s="25"/>
      <c r="O38" s="50"/>
      <c r="P38" s="53"/>
      <c r="Q38" s="53"/>
      <c r="R38" s="53"/>
      <c r="S38" s="53"/>
      <c r="T38" s="53"/>
      <c r="U38" s="35"/>
    </row>
    <row r="39" spans="2:21" ht="16.5">
      <c r="B39" s="47" t="s">
        <v>56</v>
      </c>
      <c r="C39" s="54">
        <v>6500.33</v>
      </c>
      <c r="D39" s="54">
        <v>502.44</v>
      </c>
      <c r="E39" s="54">
        <f>E37/'[2]نسب مالية'!E32</f>
        <v>1237.350153465816</v>
      </c>
      <c r="F39" s="55">
        <f>F37/'[2]نسب مالية'!F32</f>
        <v>662.68278523177037</v>
      </c>
      <c r="G39" s="55">
        <f>G37/'[2]نسب مالية'!G32</f>
        <v>21.504454869420911</v>
      </c>
      <c r="H39" s="55">
        <f>H37/'[2]نسب مالية'!H32</f>
        <v>-5.186444021311905</v>
      </c>
      <c r="I39" s="55">
        <f>I37/'[2]نسب مالية'!I32</f>
        <v>20.006825574285966</v>
      </c>
      <c r="J39" s="55">
        <f>J37/'[2]نسب مالية'!J32</f>
        <v>-57.138382723381952</v>
      </c>
      <c r="K39" s="56">
        <v>198.84</v>
      </c>
      <c r="L39" s="55">
        <v>106.16</v>
      </c>
      <c r="M39" s="57">
        <f>[1]IS!C43</f>
        <v>51.737391213206394</v>
      </c>
      <c r="N39" s="57">
        <f>[1]IS!E43</f>
        <v>5.5301634029172853</v>
      </c>
      <c r="O39" s="57">
        <f>O37/'[2]نسب مالية'!O32</f>
        <v>9.7597100183422131E-2</v>
      </c>
      <c r="P39" s="58">
        <f>P37/'[2]نسب مالية'!P32</f>
        <v>1.9983678923923487</v>
      </c>
      <c r="Q39" s="58">
        <f>Q37/'[2]نسب مالية'!Q32</f>
        <v>12.740722579439252</v>
      </c>
      <c r="R39" s="58">
        <f>R37/'[2]نسب مالية'!R32</f>
        <v>12.4908839</v>
      </c>
      <c r="S39" s="58">
        <f>S37/'[2]نسب مالية'!S32</f>
        <v>14.624092559999999</v>
      </c>
      <c r="T39" s="58">
        <f>T37/'[2]نسب مالية'!T32</f>
        <v>10.35209324</v>
      </c>
      <c r="U39" s="31" t="s">
        <v>57</v>
      </c>
    </row>
    <row r="40" spans="2:21">
      <c r="P40" s="59"/>
    </row>
    <row r="41" spans="2:21" s="42" customFormat="1">
      <c r="B41" s="42" t="s">
        <v>58</v>
      </c>
      <c r="K41" s="60"/>
      <c r="L41" s="60"/>
      <c r="P41" s="61"/>
    </row>
    <row r="42" spans="2:21" s="42" customFormat="1">
      <c r="B42" s="62" t="s">
        <v>59</v>
      </c>
      <c r="C42" s="62"/>
      <c r="D42" s="62"/>
      <c r="E42" s="62"/>
      <c r="F42" s="62"/>
      <c r="G42" s="62"/>
      <c r="H42" s="62"/>
      <c r="I42" s="62"/>
      <c r="J42" s="62"/>
      <c r="K42" s="60"/>
      <c r="L42" s="60"/>
      <c r="O42" s="62"/>
      <c r="P42" s="62"/>
      <c r="Q42" s="62"/>
    </row>
    <row r="43" spans="2:21">
      <c r="O43" s="63"/>
      <c r="P43" s="63"/>
      <c r="Q43" s="63"/>
    </row>
    <row r="44" spans="2:21">
      <c r="P44" s="59"/>
    </row>
    <row r="46" spans="2:21">
      <c r="P46" s="59"/>
    </row>
    <row r="47" spans="2:21">
      <c r="P47" s="59"/>
    </row>
    <row r="48" spans="2:21">
      <c r="P48" s="59"/>
    </row>
    <row r="49" spans="2:18">
      <c r="P49" s="59"/>
    </row>
    <row r="50" spans="2:18">
      <c r="M50" s="64"/>
      <c r="N50" s="64"/>
      <c r="P50" s="59"/>
    </row>
    <row r="51" spans="2:18">
      <c r="M51" s="64"/>
      <c r="N51" s="64"/>
      <c r="P51" s="59"/>
    </row>
    <row r="52" spans="2:18">
      <c r="M52" s="64"/>
      <c r="N52" s="64"/>
    </row>
    <row r="53" spans="2:18">
      <c r="M53" s="65"/>
      <c r="N53" s="65"/>
    </row>
    <row r="54" spans="2:18">
      <c r="M54" s="65"/>
      <c r="N54" s="65"/>
    </row>
    <row r="55" spans="2:18">
      <c r="M55" s="66"/>
      <c r="N55" s="66"/>
    </row>
    <row r="56" spans="2:18">
      <c r="M56" s="64"/>
      <c r="N56" s="64"/>
    </row>
    <row r="57" spans="2:18">
      <c r="M57" s="66"/>
      <c r="N57" s="66"/>
    </row>
    <row r="58" spans="2:18">
      <c r="M58" s="64"/>
      <c r="N58" s="64"/>
    </row>
    <row r="59" spans="2:18">
      <c r="B59" s="64"/>
      <c r="C59" s="64"/>
      <c r="D59" s="64"/>
      <c r="E59" s="64"/>
      <c r="F59" s="64"/>
      <c r="G59" s="64"/>
      <c r="H59" s="64"/>
      <c r="I59" s="64"/>
      <c r="J59" s="64"/>
      <c r="K59" s="67"/>
      <c r="L59" s="67"/>
      <c r="M59" s="64"/>
      <c r="N59" s="64"/>
    </row>
    <row r="60" spans="2:18">
      <c r="B60" s="64"/>
      <c r="C60" s="64"/>
      <c r="D60" s="64"/>
      <c r="E60" s="64"/>
      <c r="F60" s="64"/>
      <c r="G60" s="64"/>
      <c r="H60" s="64"/>
      <c r="I60" s="64"/>
      <c r="J60" s="64"/>
      <c r="K60" s="67"/>
      <c r="L60" s="67"/>
      <c r="M60" s="64"/>
      <c r="N60" s="64"/>
    </row>
    <row r="61" spans="2:18">
      <c r="B61" s="64"/>
      <c r="C61" s="64"/>
      <c r="D61" s="64"/>
      <c r="E61" s="64"/>
      <c r="F61" s="64"/>
      <c r="G61" s="64"/>
      <c r="H61" s="64"/>
      <c r="I61" s="64"/>
      <c r="J61" s="64"/>
      <c r="K61" s="67"/>
      <c r="L61" s="67"/>
      <c r="M61" s="64"/>
      <c r="N61" s="64"/>
    </row>
    <row r="62" spans="2:18">
      <c r="B62" s="65"/>
      <c r="C62" s="65"/>
      <c r="D62" s="65"/>
      <c r="E62" s="65"/>
      <c r="F62" s="65"/>
      <c r="G62" s="65"/>
      <c r="H62" s="65"/>
      <c r="I62" s="65"/>
      <c r="J62" s="65"/>
      <c r="K62" s="68"/>
      <c r="L62" s="68"/>
      <c r="M62" s="64"/>
      <c r="N62" s="64"/>
      <c r="O62" s="69"/>
      <c r="P62" s="69"/>
      <c r="Q62" s="69"/>
      <c r="R62" s="69"/>
    </row>
    <row r="63" spans="2:18">
      <c r="B63" s="65"/>
      <c r="C63" s="65"/>
      <c r="D63" s="65"/>
      <c r="E63" s="65"/>
      <c r="F63" s="65"/>
      <c r="G63" s="65"/>
      <c r="H63" s="65"/>
      <c r="I63" s="65"/>
      <c r="J63" s="65"/>
      <c r="K63" s="68"/>
      <c r="L63" s="68"/>
      <c r="M63" s="64"/>
      <c r="N63" s="64"/>
      <c r="O63" s="65"/>
      <c r="P63" s="65"/>
      <c r="Q63" s="65"/>
      <c r="R63" s="65"/>
    </row>
    <row r="64" spans="2:18">
      <c r="B64" s="66"/>
      <c r="C64" s="66"/>
      <c r="D64" s="66"/>
      <c r="E64" s="66"/>
      <c r="F64" s="66"/>
      <c r="G64" s="66"/>
      <c r="H64" s="66"/>
      <c r="I64" s="66"/>
      <c r="J64" s="66"/>
      <c r="K64" s="68"/>
      <c r="L64" s="68"/>
      <c r="M64" s="66"/>
      <c r="N64" s="66"/>
      <c r="O64" s="66"/>
      <c r="P64" s="66"/>
      <c r="Q64" s="66"/>
      <c r="R64" s="66"/>
    </row>
    <row r="65" spans="2:18">
      <c r="B65" s="64"/>
      <c r="C65" s="64"/>
      <c r="D65" s="64"/>
      <c r="E65" s="64"/>
      <c r="F65" s="64"/>
      <c r="G65" s="64"/>
      <c r="H65" s="64"/>
      <c r="I65" s="64"/>
      <c r="J65" s="64"/>
      <c r="K65" s="67"/>
      <c r="L65" s="67"/>
      <c r="M65" s="64"/>
      <c r="N65" s="64"/>
      <c r="O65" s="64"/>
      <c r="P65" s="64"/>
      <c r="Q65" s="64"/>
      <c r="R65" s="64"/>
    </row>
    <row r="66" spans="2:18">
      <c r="B66" s="66"/>
      <c r="C66" s="66"/>
      <c r="D66" s="66"/>
      <c r="E66" s="66"/>
      <c r="F66" s="66"/>
      <c r="G66" s="66"/>
      <c r="H66" s="66"/>
      <c r="I66" s="66"/>
      <c r="J66" s="66"/>
      <c r="K66" s="68"/>
      <c r="L66" s="68"/>
      <c r="M66" s="64"/>
      <c r="N66" s="64"/>
      <c r="O66" s="66"/>
      <c r="P66" s="66"/>
      <c r="Q66" s="66"/>
      <c r="R66" s="66"/>
    </row>
    <row r="67" spans="2:18">
      <c r="B67" s="64"/>
      <c r="C67" s="64"/>
      <c r="D67" s="64"/>
      <c r="E67" s="64"/>
      <c r="F67" s="64"/>
      <c r="G67" s="64"/>
      <c r="H67" s="64"/>
      <c r="I67" s="64"/>
      <c r="J67" s="64"/>
      <c r="K67" s="67"/>
      <c r="L67" s="67"/>
      <c r="M67" s="64"/>
      <c r="N67" s="64"/>
      <c r="O67" s="64"/>
      <c r="P67" s="64"/>
      <c r="Q67" s="64"/>
      <c r="R67" s="64"/>
    </row>
    <row r="68" spans="2:18">
      <c r="B68" s="64"/>
      <c r="C68" s="64"/>
      <c r="D68" s="64"/>
      <c r="E68" s="64"/>
      <c r="F68" s="64"/>
      <c r="G68" s="64"/>
      <c r="H68" s="64"/>
      <c r="I68" s="64"/>
      <c r="J68" s="64"/>
      <c r="K68" s="67"/>
      <c r="L68" s="67"/>
      <c r="M68" s="64"/>
      <c r="N68" s="64"/>
      <c r="O68" s="64"/>
      <c r="P68" s="64"/>
      <c r="Q68" s="64"/>
      <c r="R68" s="64"/>
    </row>
    <row r="69" spans="2:18">
      <c r="B69" s="64"/>
      <c r="C69" s="64"/>
      <c r="D69" s="64"/>
      <c r="E69" s="64"/>
      <c r="F69" s="64"/>
      <c r="G69" s="64"/>
      <c r="H69" s="64"/>
      <c r="I69" s="64"/>
      <c r="J69" s="64"/>
      <c r="K69" s="67"/>
      <c r="L69" s="67"/>
      <c r="M69" s="64"/>
      <c r="N69" s="64"/>
      <c r="O69" s="64"/>
      <c r="P69" s="64"/>
      <c r="Q69" s="64"/>
      <c r="R69" s="64"/>
    </row>
    <row r="70" spans="2:18">
      <c r="B70" s="64"/>
      <c r="C70" s="64"/>
      <c r="D70" s="64"/>
      <c r="E70" s="64"/>
      <c r="F70" s="64"/>
      <c r="G70" s="64"/>
      <c r="H70" s="64"/>
      <c r="I70" s="64"/>
      <c r="J70" s="64"/>
      <c r="K70" s="67"/>
      <c r="L70" s="67"/>
      <c r="M70" s="64"/>
      <c r="N70" s="64"/>
      <c r="O70" s="64"/>
      <c r="P70" s="64"/>
      <c r="Q70" s="64"/>
      <c r="R70" s="64"/>
    </row>
    <row r="71" spans="2:18">
      <c r="B71" s="64"/>
      <c r="C71" s="64"/>
      <c r="D71" s="64"/>
      <c r="E71" s="64"/>
      <c r="F71" s="64"/>
      <c r="G71" s="64"/>
      <c r="H71" s="64"/>
      <c r="I71" s="64"/>
      <c r="J71" s="64"/>
      <c r="K71" s="67"/>
      <c r="L71" s="67"/>
      <c r="O71" s="64"/>
      <c r="P71" s="64"/>
      <c r="Q71" s="64"/>
      <c r="R71" s="64"/>
    </row>
    <row r="72" spans="2:18">
      <c r="B72" s="64"/>
      <c r="C72" s="64"/>
      <c r="D72" s="64"/>
      <c r="E72" s="64"/>
      <c r="F72" s="64"/>
      <c r="G72" s="64"/>
      <c r="H72" s="64"/>
      <c r="I72" s="64"/>
      <c r="J72" s="64"/>
      <c r="K72" s="67"/>
      <c r="L72" s="67"/>
      <c r="O72" s="64"/>
      <c r="P72" s="64"/>
      <c r="Q72" s="64"/>
      <c r="R72" s="64"/>
    </row>
    <row r="73" spans="2:18">
      <c r="B73" s="66"/>
      <c r="C73" s="66"/>
      <c r="D73" s="66"/>
      <c r="E73" s="66"/>
      <c r="F73" s="66"/>
      <c r="G73" s="66"/>
      <c r="H73" s="66"/>
      <c r="I73" s="66"/>
      <c r="J73" s="66"/>
      <c r="K73" s="68"/>
      <c r="L73" s="68"/>
      <c r="O73" s="66"/>
      <c r="P73" s="66"/>
      <c r="Q73" s="66"/>
      <c r="R73" s="66"/>
    </row>
    <row r="74" spans="2:18">
      <c r="B74" s="64"/>
      <c r="C74" s="64"/>
      <c r="D74" s="64"/>
      <c r="E74" s="64"/>
      <c r="F74" s="64"/>
      <c r="G74" s="64"/>
      <c r="H74" s="64"/>
      <c r="I74" s="64"/>
      <c r="J74" s="64"/>
      <c r="K74" s="67"/>
      <c r="L74" s="67"/>
    </row>
    <row r="75" spans="2:18">
      <c r="B75" s="64"/>
      <c r="C75" s="64"/>
      <c r="D75" s="64"/>
      <c r="E75" s="64"/>
      <c r="F75" s="64"/>
      <c r="G75" s="64"/>
      <c r="H75" s="64"/>
      <c r="I75" s="64"/>
      <c r="J75" s="64"/>
      <c r="K75" s="67"/>
      <c r="L75" s="67"/>
    </row>
    <row r="76" spans="2:18">
      <c r="B76" s="64"/>
      <c r="C76" s="64"/>
      <c r="D76" s="64"/>
      <c r="E76" s="64"/>
      <c r="F76" s="64"/>
      <c r="G76" s="64"/>
      <c r="H76" s="64"/>
      <c r="I76" s="64"/>
      <c r="J76" s="64"/>
      <c r="K76" s="67"/>
      <c r="L76" s="67"/>
    </row>
    <row r="77" spans="2:18">
      <c r="B77" s="64"/>
      <c r="C77" s="64"/>
      <c r="D77" s="64"/>
      <c r="E77" s="64"/>
      <c r="F77" s="64"/>
      <c r="G77" s="64"/>
      <c r="H77" s="64"/>
      <c r="I77" s="64"/>
      <c r="J77" s="64"/>
      <c r="K77" s="67"/>
      <c r="L77" s="67"/>
    </row>
    <row r="78" spans="2:18">
      <c r="B78" s="64"/>
      <c r="C78" s="64"/>
      <c r="D78" s="64"/>
      <c r="E78" s="64"/>
      <c r="F78" s="64"/>
      <c r="G78" s="64"/>
      <c r="H78" s="64"/>
      <c r="I78" s="64"/>
      <c r="J78" s="64"/>
      <c r="K78" s="67"/>
      <c r="L78" s="67"/>
    </row>
    <row r="79" spans="2:18">
      <c r="B79" s="64"/>
      <c r="C79" s="64"/>
      <c r="D79" s="64"/>
      <c r="E79" s="64"/>
      <c r="F79" s="64"/>
      <c r="G79" s="64"/>
      <c r="H79" s="64"/>
      <c r="I79" s="64"/>
      <c r="J79" s="64"/>
      <c r="K79" s="67"/>
      <c r="L79" s="67"/>
    </row>
  </sheetData>
  <mergeCells count="1">
    <mergeCell ref="G4:H4"/>
  </mergeCells>
  <pageMargins left="0.14000000000000001" right="0.14000000000000001" top="0.13" bottom="0.12" header="0.12" footer="0.1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2024-06-25T10:51:52Z</dcterms:created>
  <dcterms:modified xsi:type="dcterms:W3CDTF">2024-06-25T10:52:34Z</dcterms:modified>
</cp:coreProperties>
</file>