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قائمة الدخل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O51" i="1"/>
  <c r="N51"/>
  <c r="M51"/>
  <c r="O34"/>
  <c r="N34"/>
  <c r="M34"/>
  <c r="L34"/>
  <c r="K34"/>
  <c r="J34"/>
  <c r="I34"/>
  <c r="H34"/>
  <c r="G34"/>
  <c r="F34"/>
  <c r="E34"/>
  <c r="O25"/>
  <c r="N25"/>
  <c r="M25"/>
  <c r="L25"/>
  <c r="K25"/>
  <c r="J25"/>
  <c r="I25"/>
  <c r="H25"/>
  <c r="G25"/>
  <c r="F25"/>
  <c r="E25"/>
  <c r="K20"/>
  <c r="K26" s="1"/>
  <c r="E20"/>
  <c r="O18"/>
  <c r="O20" s="1"/>
  <c r="O26" s="1"/>
  <c r="O28" s="1"/>
  <c r="O35" s="1"/>
  <c r="O49" s="1"/>
  <c r="O53" s="1"/>
  <c r="O55" s="1"/>
  <c r="N18"/>
  <c r="N20" s="1"/>
  <c r="N26" s="1"/>
  <c r="M18"/>
  <c r="M20" s="1"/>
  <c r="M26" s="1"/>
  <c r="L18"/>
  <c r="L20" s="1"/>
  <c r="L26" s="1"/>
  <c r="K18"/>
  <c r="J18"/>
  <c r="J20" s="1"/>
  <c r="J26" s="1"/>
  <c r="J28" s="1"/>
  <c r="J35" s="1"/>
  <c r="J49" s="1"/>
  <c r="J53" s="1"/>
  <c r="J55" s="1"/>
  <c r="I18"/>
  <c r="I20" s="1"/>
  <c r="I26" s="1"/>
  <c r="I28" s="1"/>
  <c r="I35" s="1"/>
  <c r="I49" s="1"/>
  <c r="I53" s="1"/>
  <c r="I55" s="1"/>
  <c r="H18"/>
  <c r="H20" s="1"/>
  <c r="H26" s="1"/>
  <c r="G18"/>
  <c r="G20" s="1"/>
  <c r="G26" s="1"/>
  <c r="F18"/>
  <c r="E18"/>
  <c r="O14"/>
  <c r="N14"/>
  <c r="M14"/>
  <c r="L14"/>
  <c r="K14"/>
  <c r="J14"/>
  <c r="I14"/>
  <c r="H14"/>
  <c r="G14"/>
  <c r="F14"/>
  <c r="F20" s="1"/>
  <c r="E14"/>
  <c r="O8"/>
  <c r="N8"/>
  <c r="N28" s="1"/>
  <c r="N35" s="1"/>
  <c r="N49" s="1"/>
  <c r="N53" s="1"/>
  <c r="N55" s="1"/>
  <c r="M8"/>
  <c r="M28" s="1"/>
  <c r="M35" s="1"/>
  <c r="M49" s="1"/>
  <c r="M53" s="1"/>
  <c r="M55" s="1"/>
  <c r="L8"/>
  <c r="L28" s="1"/>
  <c r="L35" s="1"/>
  <c r="L49" s="1"/>
  <c r="L53" s="1"/>
  <c r="L55" s="1"/>
  <c r="K8"/>
  <c r="J8"/>
  <c r="I8"/>
  <c r="H8"/>
  <c r="H28" s="1"/>
  <c r="H35" s="1"/>
  <c r="H49" s="1"/>
  <c r="H53" s="1"/>
  <c r="H55" s="1"/>
  <c r="G8"/>
  <c r="G28" s="1"/>
  <c r="G35" s="1"/>
  <c r="G49" s="1"/>
  <c r="G53" s="1"/>
  <c r="F8"/>
  <c r="F28" s="1"/>
  <c r="F35" s="1"/>
  <c r="F49" s="1"/>
  <c r="F53" s="1"/>
  <c r="E8"/>
  <c r="E28" s="1"/>
  <c r="E35" s="1"/>
  <c r="E49" s="1"/>
  <c r="E53" s="1"/>
  <c r="E55" s="1"/>
  <c r="K28" l="1"/>
  <c r="K35" s="1"/>
  <c r="K49" s="1"/>
  <c r="K53" s="1"/>
  <c r="K55" s="1"/>
</calcChain>
</file>

<file path=xl/sharedStrings.xml><?xml version="1.0" encoding="utf-8"?>
<sst xmlns="http://schemas.openxmlformats.org/spreadsheetml/2006/main" count="112" uniqueCount="90">
  <si>
    <t>الشركة الأهلية للزيوت</t>
  </si>
  <si>
    <t xml:space="preserve">قائمة الدخل </t>
  </si>
  <si>
    <t>Statement of Income</t>
  </si>
  <si>
    <t xml:space="preserve">البيان </t>
  </si>
  <si>
    <t xml:space="preserve">الموارد </t>
  </si>
  <si>
    <t>Revenues</t>
  </si>
  <si>
    <t>صافي مبيعات الإنتاج التام</t>
  </si>
  <si>
    <t>Net sales of full production</t>
  </si>
  <si>
    <t xml:space="preserve">صافي مبيعات مخلفات الإنتاج </t>
  </si>
  <si>
    <t>Net sales of Spoilage</t>
  </si>
  <si>
    <t xml:space="preserve">إجمالي الموارد </t>
  </si>
  <si>
    <t>Total Revenue</t>
  </si>
  <si>
    <t>تكلفة البضاعة المباعة:</t>
  </si>
  <si>
    <t>Cost of goods sold:</t>
  </si>
  <si>
    <t>مخزون الإنتاج التام أول المدة</t>
  </si>
  <si>
    <t>Finished Goods in 1/1</t>
  </si>
  <si>
    <t>مخزون مخلفات أول المدة</t>
  </si>
  <si>
    <t>Spoilage inventory in 1/1</t>
  </si>
  <si>
    <t>مخزون قيد الصنع أول المدة</t>
  </si>
  <si>
    <t>Work in process in 1/1</t>
  </si>
  <si>
    <t xml:space="preserve">مجموع مخزون أول المدة </t>
  </si>
  <si>
    <t xml:space="preserve">Total inventories first term </t>
  </si>
  <si>
    <t>إهتلاك وسائل الإنتاج</t>
  </si>
  <si>
    <t>Depreciation of means of production</t>
  </si>
  <si>
    <t xml:space="preserve">مستلزمات وخدمات الإنتاج </t>
  </si>
  <si>
    <t>Requirements and production services</t>
  </si>
  <si>
    <t xml:space="preserve">مجموع مصاريف الإنتاج </t>
  </si>
  <si>
    <t>Total production expenses</t>
  </si>
  <si>
    <t>إجمالي تكلفة البضاعة المباعة</t>
  </si>
  <si>
    <t>Total cost of goods sold</t>
  </si>
  <si>
    <t xml:space="preserve">مخزون الإنتاج التام آخر المدة </t>
  </si>
  <si>
    <t>Finished Goods in 31/12</t>
  </si>
  <si>
    <t xml:space="preserve">مخزون مخلفات آخر المدة </t>
  </si>
  <si>
    <t>Spoilage inventory in 31/12</t>
  </si>
  <si>
    <t xml:space="preserve">مخزون قيد الصنع آخر المدة </t>
  </si>
  <si>
    <t>Work in process in 31/12</t>
  </si>
  <si>
    <t xml:space="preserve">مجموع مخزون آخر المدة </t>
  </si>
  <si>
    <t>Total inventories last term</t>
  </si>
  <si>
    <t>صافي تكلفة البضاعة المباعة</t>
  </si>
  <si>
    <t>Net cost of goods sold</t>
  </si>
  <si>
    <t xml:space="preserve">إجمالي الدخل من عمليات التشغيل </t>
  </si>
  <si>
    <t>Total income from operations</t>
  </si>
  <si>
    <t>المصروفات (الإستخدامات)</t>
  </si>
  <si>
    <t>Expenses</t>
  </si>
  <si>
    <t xml:space="preserve">مصاريف البيع والتوزيع </t>
  </si>
  <si>
    <t>Selling and distribution expenses</t>
  </si>
  <si>
    <t xml:space="preserve">مصاريف إدارية وعمومية </t>
  </si>
  <si>
    <t>General and administrative expenses</t>
  </si>
  <si>
    <t>مصاريف مالية (تكاليف التمويل)</t>
  </si>
  <si>
    <t>-</t>
  </si>
  <si>
    <t>Financial expenses (financing costs)</t>
  </si>
  <si>
    <t>مجموع المصاريف</t>
  </si>
  <si>
    <t>Total Expense</t>
  </si>
  <si>
    <t xml:space="preserve">صافي  الدخل من عمليات التشغيل </t>
  </si>
  <si>
    <t>Net income from operations</t>
  </si>
  <si>
    <t>إيرادات أخرى</t>
  </si>
  <si>
    <t>Other Revenues</t>
  </si>
  <si>
    <t>مؤونة ديون مشكوك فيها</t>
  </si>
  <si>
    <t>Provision for doubtful debts</t>
  </si>
  <si>
    <t>مصروف مخصص التزامات أخرى</t>
  </si>
  <si>
    <t>Provision expense for other obligations</t>
  </si>
  <si>
    <t>مسؤولية اجتماعية</t>
  </si>
  <si>
    <t>Social responsibility</t>
  </si>
  <si>
    <t>حصة الصندوق التعاوني</t>
  </si>
  <si>
    <t>Cooperative Fund share</t>
  </si>
  <si>
    <t>مشتريات بغرض البيع</t>
  </si>
  <si>
    <t>Purchases for resale</t>
  </si>
  <si>
    <t>مكافآت أعضاء مجلس الإدارة</t>
  </si>
  <si>
    <t>Board of Directors Bonuses</t>
  </si>
  <si>
    <t>مكاسب وخسائر غير محققة من تقييم القطع</t>
  </si>
  <si>
    <t>Unrealized gains / losses from FX revaluation</t>
  </si>
  <si>
    <t>مكاسب وخسائر محققة من تقييم القطع</t>
  </si>
  <si>
    <t>Realized gains / losses from FX revaluation</t>
  </si>
  <si>
    <t>مكافآت العاملين</t>
  </si>
  <si>
    <t>Employee Bonuses</t>
  </si>
  <si>
    <t>مخصص تعويض نهاية الخدمة للعاملين</t>
  </si>
  <si>
    <t>Provision for employees’ end of service indemnity</t>
  </si>
  <si>
    <t>أعباء مخاطر سيارات</t>
  </si>
  <si>
    <t>Car risk expenses</t>
  </si>
  <si>
    <t xml:space="preserve">إجمالي الربح (الخسارة) قبل حجز الضريبة </t>
  </si>
  <si>
    <t>Profit (Loss) befor tax</t>
  </si>
  <si>
    <t>ضريبة دخل الأرباح</t>
  </si>
  <si>
    <t>Incom Tax</t>
  </si>
  <si>
    <t>صافي الربح</t>
  </si>
  <si>
    <t>Net Profit (Loss) for the year</t>
  </si>
  <si>
    <t>عائد السهم (ل.س)*</t>
  </si>
  <si>
    <t>Earnings Per share (SP)*</t>
  </si>
  <si>
    <t>تم تعديل عائد السهم للسنوات السابقة بناء على عملية التجزئة التي تمت على اسهم الشركة بتاريخ 19/7/2012 لتصبح قيمة السهم 100 ل.س بدلاً من 500 ل.س</t>
  </si>
  <si>
    <t xml:space="preserve">The earnings per share have been adjusted for the previous years based on the split process on 19/7/2012 </t>
  </si>
  <si>
    <t>that modified the nominal value per share from 500 SP to 100 SP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</si>
</sst>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_-* #,##0.00_-;_-* #,##0.00\-;_-* &quot;-&quot;??_-;_-@_-"/>
    <numFmt numFmtId="165" formatCode="_(* #,##0.00_);_(* \(#,##0.00\);_(* &quot;-&quot;_);_(@_)"/>
    <numFmt numFmtId="166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b/>
      <u/>
      <sz val="13"/>
      <color theme="1"/>
      <name val="Arabic Transparent"/>
      <charset val="178"/>
    </font>
    <font>
      <sz val="13"/>
      <name val="Arabic Transparent"/>
      <charset val="178"/>
    </font>
    <font>
      <sz val="12"/>
      <color rgb="FF222222"/>
      <name val="Arial"/>
      <family val="2"/>
    </font>
    <font>
      <u val="singleAccounting"/>
      <sz val="13"/>
      <color theme="1"/>
      <name val="Arabic Transparent"/>
      <charset val="178"/>
    </font>
    <font>
      <u/>
      <sz val="13"/>
      <name val="Arabic Transparent"/>
      <charset val="178"/>
    </font>
    <font>
      <b/>
      <sz val="13"/>
      <name val="Arabic Transparent"/>
      <charset val="178"/>
    </font>
    <font>
      <u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/>
    <xf numFmtId="3" fontId="0" fillId="0" borderId="0" xfId="0" applyNumberForma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/>
    <xf numFmtId="3" fontId="7" fillId="0" borderId="2" xfId="0" applyNumberFormat="1" applyFont="1" applyBorder="1"/>
    <xf numFmtId="0" fontId="8" fillId="0" borderId="2" xfId="0" applyFont="1" applyBorder="1" applyAlignment="1">
      <alignment horizontal="left" vertical="center"/>
    </xf>
    <xf numFmtId="0" fontId="9" fillId="0" borderId="3" xfId="0" applyFont="1" applyBorder="1"/>
    <xf numFmtId="37" fontId="9" fillId="0" borderId="3" xfId="0" applyNumberFormat="1" applyFont="1" applyBorder="1"/>
    <xf numFmtId="3" fontId="9" fillId="0" borderId="3" xfId="0" applyNumberFormat="1" applyFont="1" applyBorder="1" applyAlignment="1"/>
    <xf numFmtId="41" fontId="7" fillId="0" borderId="3" xfId="1" applyNumberFormat="1" applyFont="1" applyFill="1" applyBorder="1"/>
    <xf numFmtId="0" fontId="10" fillId="0" borderId="3" xfId="0" applyFont="1" applyBorder="1" applyAlignment="1"/>
    <xf numFmtId="41" fontId="11" fillId="0" borderId="3" xfId="1" applyNumberFormat="1" applyFont="1" applyFill="1" applyBorder="1"/>
    <xf numFmtId="3" fontId="12" fillId="0" borderId="3" xfId="0" applyNumberFormat="1" applyFont="1" applyBorder="1" applyAlignment="1"/>
    <xf numFmtId="0" fontId="10" fillId="0" borderId="3" xfId="0" applyFont="1" applyFill="1" applyBorder="1" applyAlignment="1"/>
    <xf numFmtId="0" fontId="6" fillId="3" borderId="3" xfId="0" applyFont="1" applyFill="1" applyBorder="1"/>
    <xf numFmtId="37" fontId="6" fillId="3" borderId="3" xfId="0" applyNumberFormat="1" applyFont="1" applyFill="1" applyBorder="1"/>
    <xf numFmtId="3" fontId="6" fillId="3" borderId="3" xfId="0" applyNumberFormat="1" applyFont="1" applyFill="1" applyBorder="1" applyAlignment="1"/>
    <xf numFmtId="41" fontId="6" fillId="3" borderId="3" xfId="1" applyNumberFormat="1" applyFont="1" applyFill="1" applyBorder="1"/>
    <xf numFmtId="41" fontId="6" fillId="3" borderId="3" xfId="1" applyNumberFormat="1" applyFont="1" applyFill="1" applyBorder="1" applyAlignment="1"/>
    <xf numFmtId="0" fontId="9" fillId="0" borderId="3" xfId="0" applyFont="1" applyBorder="1" applyAlignment="1"/>
    <xf numFmtId="0" fontId="13" fillId="0" borderId="3" xfId="0" applyFont="1" applyBorder="1"/>
    <xf numFmtId="0" fontId="13" fillId="0" borderId="3" xfId="0" applyFont="1" applyBorder="1" applyAlignment="1"/>
    <xf numFmtId="37" fontId="13" fillId="0" borderId="3" xfId="0" applyNumberFormat="1" applyFont="1" applyBorder="1"/>
    <xf numFmtId="0" fontId="8" fillId="0" borderId="3" xfId="0" applyFont="1" applyBorder="1" applyAlignment="1">
      <alignment horizontal="left" vertical="center"/>
    </xf>
    <xf numFmtId="41" fontId="7" fillId="0" borderId="4" xfId="1" applyNumberFormat="1" applyFont="1" applyFill="1" applyBorder="1"/>
    <xf numFmtId="3" fontId="9" fillId="0" borderId="4" xfId="0" applyNumberFormat="1" applyFont="1" applyBorder="1" applyAlignment="1"/>
    <xf numFmtId="37" fontId="12" fillId="0" borderId="3" xfId="0" applyNumberFormat="1" applyFont="1" applyBorder="1"/>
    <xf numFmtId="41" fontId="6" fillId="3" borderId="5" xfId="0" applyNumberFormat="1" applyFont="1" applyFill="1" applyBorder="1"/>
    <xf numFmtId="3" fontId="6" fillId="3" borderId="5" xfId="0" applyNumberFormat="1" applyFont="1" applyFill="1" applyBorder="1" applyAlignment="1"/>
    <xf numFmtId="41" fontId="6" fillId="3" borderId="3" xfId="0" applyNumberFormat="1" applyFont="1" applyFill="1" applyBorder="1"/>
    <xf numFmtId="37" fontId="7" fillId="0" borderId="3" xfId="1" applyNumberFormat="1" applyFont="1" applyFill="1" applyBorder="1"/>
    <xf numFmtId="41" fontId="13" fillId="0" borderId="3" xfId="0" applyNumberFormat="1" applyFont="1" applyBorder="1"/>
    <xf numFmtId="37" fontId="4" fillId="0" borderId="3" xfId="1" applyNumberFormat="1" applyFont="1" applyFill="1" applyBorder="1"/>
    <xf numFmtId="41" fontId="4" fillId="0" borderId="3" xfId="1" applyNumberFormat="1" applyFont="1" applyFill="1" applyBorder="1"/>
    <xf numFmtId="0" fontId="4" fillId="0" borderId="3" xfId="0" applyFont="1" applyFill="1" applyBorder="1"/>
    <xf numFmtId="3" fontId="12" fillId="0" borderId="4" xfId="0" applyNumberFormat="1" applyFont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/>
    <xf numFmtId="37" fontId="9" fillId="0" borderId="3" xfId="0" applyNumberFormat="1" applyFont="1" applyBorder="1" applyAlignment="1">
      <alignment horizontal="right"/>
    </xf>
    <xf numFmtId="41" fontId="7" fillId="0" borderId="3" xfId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/>
    </xf>
    <xf numFmtId="41" fontId="14" fillId="0" borderId="3" xfId="1" applyNumberFormat="1" applyFont="1" applyFill="1" applyBorder="1"/>
    <xf numFmtId="0" fontId="7" fillId="0" borderId="3" xfId="0" applyFont="1" applyBorder="1"/>
    <xf numFmtId="37" fontId="4" fillId="0" borderId="3" xfId="1" applyNumberFormat="1" applyFont="1" applyFill="1" applyBorder="1" applyAlignment="1"/>
    <xf numFmtId="0" fontId="6" fillId="3" borderId="4" xfId="0" applyFont="1" applyFill="1" applyBorder="1"/>
    <xf numFmtId="2" fontId="6" fillId="3" borderId="4" xfId="0" applyNumberFormat="1" applyFont="1" applyFill="1" applyBorder="1"/>
    <xf numFmtId="0" fontId="6" fillId="3" borderId="4" xfId="0" applyFont="1" applyFill="1" applyBorder="1" applyAlignment="1"/>
    <xf numFmtId="164" fontId="6" fillId="3" borderId="4" xfId="0" applyNumberFormat="1" applyFont="1" applyFill="1" applyBorder="1"/>
    <xf numFmtId="165" fontId="6" fillId="3" borderId="4" xfId="1" applyNumberFormat="1" applyFont="1" applyFill="1" applyBorder="1"/>
    <xf numFmtId="41" fontId="0" fillId="0" borderId="0" xfId="0" applyNumberFormat="1"/>
    <xf numFmtId="0" fontId="10" fillId="0" borderId="0" xfId="0" applyFont="1"/>
    <xf numFmtId="0" fontId="10" fillId="0" borderId="0" xfId="0" applyFont="1" applyAlignment="1"/>
    <xf numFmtId="37" fontId="0" fillId="0" borderId="0" xfId="0" applyNumberFormat="1"/>
  </cellXfs>
  <cellStyles count="8">
    <cellStyle name="Comma [0]" xfId="1" builtinId="6"/>
    <cellStyle name="Comma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/&#1583;&#1604;&#1610;&#1604;%20&#1575;&#1604;&#1588;&#1585;&#1603;&#1575;&#1578;%20%202020/companies/AVOC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نسب مالية"/>
      <sheetName val="تدفقات"/>
      <sheetName val="قائمة الدخل "/>
      <sheetName val="قائمة المركز المالي"/>
    </sheetNames>
    <sheetDataSet>
      <sheetData sheetId="0"/>
      <sheetData sheetId="1"/>
      <sheetData sheetId="2"/>
      <sheetData sheetId="3"/>
      <sheetData sheetId="4"/>
      <sheetData sheetId="5">
        <row r="23">
          <cell r="E23">
            <v>15000000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rightToLeft="1" tabSelected="1" zoomScaleNormal="100" workbookViewId="0">
      <selection activeCell="A57" sqref="A57:XFD57"/>
    </sheetView>
  </sheetViews>
  <sheetFormatPr defaultRowHeight="15"/>
  <cols>
    <col min="1" max="1" width="29.42578125" customWidth="1"/>
    <col min="2" max="2" width="20.85546875" customWidth="1"/>
    <col min="3" max="3" width="20.42578125" customWidth="1"/>
    <col min="4" max="4" width="20.85546875" style="2" customWidth="1"/>
    <col min="5" max="5" width="19" customWidth="1"/>
    <col min="6" max="6" width="21.42578125" customWidth="1"/>
    <col min="7" max="8" width="20.140625" bestFit="1" customWidth="1"/>
    <col min="9" max="13" width="19.140625" bestFit="1" customWidth="1"/>
    <col min="14" max="15" width="19.140625" style="3" bestFit="1" customWidth="1"/>
    <col min="16" max="16" width="42.7109375" customWidth="1"/>
  </cols>
  <sheetData>
    <row r="1" spans="1:16" ht="18.75">
      <c r="A1" s="1" t="s">
        <v>0</v>
      </c>
    </row>
    <row r="2" spans="1:16" ht="18">
      <c r="A2" s="4" t="s">
        <v>1</v>
      </c>
      <c r="B2" s="4"/>
      <c r="C2" s="4"/>
      <c r="D2" s="5"/>
      <c r="E2" s="4"/>
      <c r="F2" s="4"/>
      <c r="G2" s="4"/>
      <c r="H2" s="6"/>
      <c r="I2" s="6"/>
      <c r="J2" s="6"/>
      <c r="K2" s="6"/>
      <c r="L2" s="7"/>
      <c r="M2" s="7"/>
      <c r="N2" s="7"/>
      <c r="O2" s="7"/>
      <c r="P2" s="8" t="s">
        <v>2</v>
      </c>
    </row>
    <row r="3" spans="1:16">
      <c r="A3" s="9"/>
      <c r="B3" s="9"/>
      <c r="C3" s="9"/>
      <c r="D3" s="9"/>
      <c r="E3" s="9"/>
      <c r="F3" s="9"/>
      <c r="G3" s="9"/>
    </row>
    <row r="4" spans="1:16" ht="18">
      <c r="A4" s="10" t="s">
        <v>3</v>
      </c>
      <c r="B4" s="11">
        <v>2020</v>
      </c>
      <c r="C4" s="11">
        <v>2019</v>
      </c>
      <c r="D4" s="11">
        <v>2018</v>
      </c>
      <c r="E4" s="11">
        <v>2017</v>
      </c>
      <c r="F4" s="11">
        <v>2016</v>
      </c>
      <c r="G4" s="11">
        <v>2015</v>
      </c>
      <c r="H4" s="12">
        <v>2014</v>
      </c>
      <c r="I4" s="12">
        <v>2013</v>
      </c>
      <c r="J4" s="12">
        <v>2012</v>
      </c>
      <c r="K4" s="12">
        <v>2011</v>
      </c>
      <c r="L4" s="12">
        <v>2010</v>
      </c>
      <c r="M4" s="12">
        <v>2009</v>
      </c>
      <c r="N4" s="12">
        <v>2008</v>
      </c>
      <c r="O4" s="12">
        <v>2007</v>
      </c>
      <c r="P4" s="13" t="s">
        <v>2</v>
      </c>
    </row>
    <row r="5" spans="1:16" ht="16.5">
      <c r="A5" s="14" t="s">
        <v>4</v>
      </c>
      <c r="B5" s="14"/>
      <c r="C5" s="14"/>
      <c r="D5" s="15"/>
      <c r="E5" s="14"/>
      <c r="F5" s="14"/>
      <c r="G5" s="14"/>
      <c r="H5" s="14"/>
      <c r="I5" s="14"/>
      <c r="J5" s="14"/>
      <c r="K5" s="14"/>
      <c r="L5" s="14"/>
      <c r="M5" s="14"/>
      <c r="N5" s="16"/>
      <c r="O5" s="16"/>
      <c r="P5" s="17" t="s">
        <v>5</v>
      </c>
    </row>
    <row r="6" spans="1:16" ht="16.5">
      <c r="A6" s="18" t="s">
        <v>6</v>
      </c>
      <c r="B6" s="19">
        <v>14035628917</v>
      </c>
      <c r="C6" s="19">
        <v>4089286380</v>
      </c>
      <c r="D6" s="20">
        <v>4057478098</v>
      </c>
      <c r="E6" s="19">
        <v>4048073746</v>
      </c>
      <c r="F6" s="19">
        <v>2106218853</v>
      </c>
      <c r="G6" s="19">
        <v>2359387376</v>
      </c>
      <c r="H6" s="19">
        <v>1940923576</v>
      </c>
      <c r="I6" s="19">
        <v>1222365186</v>
      </c>
      <c r="J6" s="19">
        <v>1780432790</v>
      </c>
      <c r="K6" s="19">
        <v>1430474655</v>
      </c>
      <c r="L6" s="21">
        <v>1263196815</v>
      </c>
      <c r="M6" s="21">
        <v>1476956852</v>
      </c>
      <c r="N6" s="21">
        <v>1350499937</v>
      </c>
      <c r="O6" s="21">
        <v>1304202600</v>
      </c>
      <c r="P6" s="22" t="s">
        <v>7</v>
      </c>
    </row>
    <row r="7" spans="1:16" ht="18.75">
      <c r="A7" s="18" t="s">
        <v>8</v>
      </c>
      <c r="B7" s="23">
        <v>462184351</v>
      </c>
      <c r="C7" s="23">
        <v>19876170</v>
      </c>
      <c r="D7" s="24">
        <v>388163552</v>
      </c>
      <c r="E7" s="23">
        <v>5558840</v>
      </c>
      <c r="F7" s="23">
        <v>343700582</v>
      </c>
      <c r="G7" s="23">
        <v>238772876</v>
      </c>
      <c r="H7" s="23">
        <v>11789430</v>
      </c>
      <c r="I7" s="23">
        <v>32540459</v>
      </c>
      <c r="J7" s="23">
        <v>175227626</v>
      </c>
      <c r="K7" s="23">
        <v>135094041</v>
      </c>
      <c r="L7" s="23">
        <v>125627594</v>
      </c>
      <c r="M7" s="23">
        <v>169279106</v>
      </c>
      <c r="N7" s="23">
        <v>159881928</v>
      </c>
      <c r="O7" s="23">
        <v>151219183</v>
      </c>
      <c r="P7" s="25" t="s">
        <v>9</v>
      </c>
    </row>
    <row r="8" spans="1:16" ht="16.5">
      <c r="A8" s="26" t="s">
        <v>10</v>
      </c>
      <c r="B8" s="27">
        <v>14497813268</v>
      </c>
      <c r="C8" s="27">
        <v>4109162550</v>
      </c>
      <c r="D8" s="28">
        <v>4445641650</v>
      </c>
      <c r="E8" s="27">
        <f>SUM(E6:E7)</f>
        <v>4053632586</v>
      </c>
      <c r="F8" s="27">
        <f>SUM(F6:F7)</f>
        <v>2449919435</v>
      </c>
      <c r="G8" s="27">
        <f>SUM(G6:G7)</f>
        <v>2598160252</v>
      </c>
      <c r="H8" s="27">
        <f>SUM(H6:H7)</f>
        <v>1952713006</v>
      </c>
      <c r="I8" s="27">
        <f>SUM(I6:I7)</f>
        <v>1254905645</v>
      </c>
      <c r="J8" s="29">
        <f t="shared" ref="J8:O8" si="0">SUM(J6:J7)</f>
        <v>1955660416</v>
      </c>
      <c r="K8" s="29">
        <f t="shared" si="0"/>
        <v>1565568696</v>
      </c>
      <c r="L8" s="29">
        <f t="shared" si="0"/>
        <v>1388824409</v>
      </c>
      <c r="M8" s="29">
        <f t="shared" si="0"/>
        <v>1646235958</v>
      </c>
      <c r="N8" s="29">
        <f t="shared" si="0"/>
        <v>1510381865</v>
      </c>
      <c r="O8" s="29">
        <f t="shared" si="0"/>
        <v>1455421783</v>
      </c>
      <c r="P8" s="30" t="s">
        <v>11</v>
      </c>
    </row>
    <row r="9" spans="1:16" ht="16.5">
      <c r="A9" s="18"/>
      <c r="B9" s="18"/>
      <c r="C9" s="18"/>
      <c r="D9" s="31"/>
      <c r="E9" s="18"/>
      <c r="F9" s="18"/>
      <c r="G9" s="18"/>
      <c r="H9" s="18"/>
      <c r="I9" s="18"/>
      <c r="J9" s="18"/>
      <c r="K9" s="19"/>
      <c r="L9" s="18"/>
      <c r="M9" s="19"/>
      <c r="N9" s="19"/>
      <c r="O9" s="19"/>
      <c r="P9" s="18"/>
    </row>
    <row r="10" spans="1:16" ht="16.5">
      <c r="A10" s="32" t="s">
        <v>12</v>
      </c>
      <c r="B10" s="32"/>
      <c r="C10" s="32"/>
      <c r="D10" s="33"/>
      <c r="E10" s="32"/>
      <c r="F10" s="32"/>
      <c r="G10" s="32"/>
      <c r="H10" s="32"/>
      <c r="I10" s="32"/>
      <c r="J10" s="32"/>
      <c r="K10" s="34"/>
      <c r="L10" s="32"/>
      <c r="M10" s="19"/>
      <c r="N10" s="19"/>
      <c r="O10" s="19"/>
      <c r="P10" s="35" t="s">
        <v>13</v>
      </c>
    </row>
    <row r="11" spans="1:16" ht="16.5">
      <c r="A11" s="18" t="s">
        <v>14</v>
      </c>
      <c r="B11" s="21">
        <v>-104134238</v>
      </c>
      <c r="C11" s="21">
        <v>-757458119</v>
      </c>
      <c r="D11" s="20">
        <v>433537738</v>
      </c>
      <c r="E11" s="21">
        <v>-224229824.34999999</v>
      </c>
      <c r="F11" s="21">
        <v>-143386628</v>
      </c>
      <c r="G11" s="21">
        <v>-127332961</v>
      </c>
      <c r="H11" s="21">
        <v>-134663702</v>
      </c>
      <c r="I11" s="21">
        <v>-91044337</v>
      </c>
      <c r="J11" s="19">
        <v>-107834875</v>
      </c>
      <c r="K11" s="19">
        <v>121285755</v>
      </c>
      <c r="L11" s="21">
        <v>132410045</v>
      </c>
      <c r="M11" s="21">
        <v>148343108</v>
      </c>
      <c r="N11" s="21">
        <v>71521391</v>
      </c>
      <c r="O11" s="21">
        <v>51729995</v>
      </c>
      <c r="P11" s="18" t="s">
        <v>15</v>
      </c>
    </row>
    <row r="12" spans="1:16" ht="16.5">
      <c r="A12" s="18" t="s">
        <v>16</v>
      </c>
      <c r="B12" s="21">
        <v>-42264572</v>
      </c>
      <c r="C12" s="21">
        <v>-52737870</v>
      </c>
      <c r="D12" s="21">
        <v>0</v>
      </c>
      <c r="E12" s="21">
        <v>0</v>
      </c>
      <c r="F12" s="21">
        <v>-1537610</v>
      </c>
      <c r="G12" s="21">
        <v>-29586138</v>
      </c>
      <c r="H12" s="21">
        <v>-9269237</v>
      </c>
      <c r="I12" s="21">
        <v>-15826665</v>
      </c>
      <c r="J12" s="19">
        <v>-55867406</v>
      </c>
      <c r="K12" s="19">
        <v>80212288</v>
      </c>
      <c r="L12" s="21">
        <v>16354168</v>
      </c>
      <c r="M12" s="21">
        <v>8114367</v>
      </c>
      <c r="N12" s="21">
        <v>2813752</v>
      </c>
      <c r="O12" s="21">
        <v>20393269</v>
      </c>
      <c r="P12" s="18" t="s">
        <v>17</v>
      </c>
    </row>
    <row r="13" spans="1:16" ht="18.75">
      <c r="A13" s="18" t="s">
        <v>18</v>
      </c>
      <c r="B13" s="36">
        <v>-147366621</v>
      </c>
      <c r="C13" s="36">
        <v>-295660996</v>
      </c>
      <c r="D13" s="37">
        <v>418320478</v>
      </c>
      <c r="E13" s="23">
        <v>-9186733.2202884071</v>
      </c>
      <c r="F13" s="23">
        <v>-54059690</v>
      </c>
      <c r="G13" s="23">
        <v>-255782129</v>
      </c>
      <c r="H13" s="23">
        <v>-108871784</v>
      </c>
      <c r="I13" s="23">
        <v>-198866449</v>
      </c>
      <c r="J13" s="38">
        <v>-239024407</v>
      </c>
      <c r="K13" s="38">
        <v>17548681</v>
      </c>
      <c r="L13" s="23">
        <v>156165682</v>
      </c>
      <c r="M13" s="23">
        <v>149429854</v>
      </c>
      <c r="N13" s="23">
        <v>62501367</v>
      </c>
      <c r="O13" s="23">
        <v>110487583</v>
      </c>
      <c r="P13" s="18" t="s">
        <v>19</v>
      </c>
    </row>
    <row r="14" spans="1:16" ht="16.5">
      <c r="A14" s="26" t="s">
        <v>20</v>
      </c>
      <c r="B14" s="39">
        <v>-293765431</v>
      </c>
      <c r="C14" s="39">
        <v>-1105856984</v>
      </c>
      <c r="D14" s="40">
        <v>851858216</v>
      </c>
      <c r="E14" s="41">
        <f t="shared" ref="E14:J14" si="1">SUM(E11:E13)</f>
        <v>-233416557.57028839</v>
      </c>
      <c r="F14" s="41">
        <f t="shared" si="1"/>
        <v>-198983928</v>
      </c>
      <c r="G14" s="41">
        <f t="shared" si="1"/>
        <v>-412701228</v>
      </c>
      <c r="H14" s="41">
        <f t="shared" si="1"/>
        <v>-252804723</v>
      </c>
      <c r="I14" s="41">
        <f t="shared" si="1"/>
        <v>-305737451</v>
      </c>
      <c r="J14" s="29">
        <f t="shared" si="1"/>
        <v>-402726688</v>
      </c>
      <c r="K14" s="29">
        <f>-SUM(K11:K13)</f>
        <v>-219046724</v>
      </c>
      <c r="L14" s="29">
        <f t="shared" ref="L14:O14" si="2">-SUM(L11:L13)</f>
        <v>-304929895</v>
      </c>
      <c r="M14" s="29">
        <f t="shared" si="2"/>
        <v>-305887329</v>
      </c>
      <c r="N14" s="29">
        <f t="shared" si="2"/>
        <v>-136836510</v>
      </c>
      <c r="O14" s="29">
        <f t="shared" si="2"/>
        <v>-182610847</v>
      </c>
      <c r="P14" s="26" t="s">
        <v>21</v>
      </c>
    </row>
    <row r="15" spans="1:16" ht="16.5">
      <c r="A15" s="18"/>
      <c r="B15" s="18"/>
      <c r="C15" s="18"/>
      <c r="D15" s="31"/>
      <c r="E15" s="18"/>
      <c r="F15" s="18"/>
      <c r="G15" s="18"/>
      <c r="H15" s="18"/>
      <c r="I15" s="18"/>
      <c r="J15" s="18"/>
      <c r="K15" s="19"/>
      <c r="L15" s="21"/>
      <c r="M15" s="21"/>
      <c r="N15" s="21"/>
      <c r="O15" s="21"/>
      <c r="P15" s="18"/>
    </row>
    <row r="16" spans="1:16" ht="16.5">
      <c r="A16" s="18" t="s">
        <v>22</v>
      </c>
      <c r="B16" s="21">
        <v>-39461790</v>
      </c>
      <c r="C16" s="21">
        <v>-56013752</v>
      </c>
      <c r="D16" s="21">
        <v>-56985227</v>
      </c>
      <c r="E16" s="21">
        <v>-56064014.458144248</v>
      </c>
      <c r="F16" s="21">
        <v>-55650089</v>
      </c>
      <c r="G16" s="21">
        <v>-52993863</v>
      </c>
      <c r="H16" s="21">
        <v>-50149315.129011989</v>
      </c>
      <c r="I16" s="21">
        <v>-49868499</v>
      </c>
      <c r="J16" s="19">
        <v>49871541</v>
      </c>
      <c r="K16" s="42">
        <v>49588648</v>
      </c>
      <c r="L16" s="21">
        <v>36164023</v>
      </c>
      <c r="M16" s="21">
        <v>34618339</v>
      </c>
      <c r="N16" s="21">
        <v>32803811</v>
      </c>
      <c r="O16" s="21">
        <v>32379786</v>
      </c>
      <c r="P16" s="25" t="s">
        <v>23</v>
      </c>
    </row>
    <row r="17" spans="1:16" ht="18.75">
      <c r="A17" s="18" t="s">
        <v>24</v>
      </c>
      <c r="B17" s="23">
        <v>-8105119563</v>
      </c>
      <c r="C17" s="23">
        <v>-2796446579</v>
      </c>
      <c r="D17" s="23">
        <v>-4248089445</v>
      </c>
      <c r="E17" s="23">
        <v>-4102106085.8189802</v>
      </c>
      <c r="F17" s="23">
        <v>-1567703258</v>
      </c>
      <c r="G17" s="23">
        <v>-1797786910</v>
      </c>
      <c r="H17" s="23">
        <v>-1535595584.3802104</v>
      </c>
      <c r="I17" s="23">
        <v>-653494393</v>
      </c>
      <c r="J17" s="23">
        <v>1266418791</v>
      </c>
      <c r="K17" s="23">
        <v>1437509938</v>
      </c>
      <c r="L17" s="23">
        <v>1073523689</v>
      </c>
      <c r="M17" s="23">
        <v>1460259335</v>
      </c>
      <c r="N17" s="23">
        <v>1517692951</v>
      </c>
      <c r="O17" s="23">
        <v>1106838942</v>
      </c>
      <c r="P17" s="22" t="s">
        <v>25</v>
      </c>
    </row>
    <row r="18" spans="1:16" ht="16.5">
      <c r="A18" s="26" t="s">
        <v>26</v>
      </c>
      <c r="B18" s="41">
        <v>-8144581354</v>
      </c>
      <c r="C18" s="41">
        <v>-2852460330</v>
      </c>
      <c r="D18" s="41">
        <v>-4305074672</v>
      </c>
      <c r="E18" s="41">
        <f>SUM(E16:E17)</f>
        <v>-4158170100.2771244</v>
      </c>
      <c r="F18" s="41">
        <f>SUM(F16:F17)</f>
        <v>-1623353347</v>
      </c>
      <c r="G18" s="41">
        <f>SUM(G16:G17)</f>
        <v>-1850780773</v>
      </c>
      <c r="H18" s="41">
        <f>SUM(H16:H17)</f>
        <v>-1585744899.5092225</v>
      </c>
      <c r="I18" s="41">
        <f>SUM(I16:I17)</f>
        <v>-703362892</v>
      </c>
      <c r="J18" s="41">
        <f>-SUM(J16:J17)</f>
        <v>-1316290332</v>
      </c>
      <c r="K18" s="41">
        <f t="shared" ref="K18:O18" si="3">-SUM(K16:K17)</f>
        <v>-1487098586</v>
      </c>
      <c r="L18" s="41">
        <f t="shared" si="3"/>
        <v>-1109687712</v>
      </c>
      <c r="M18" s="41">
        <f t="shared" si="3"/>
        <v>-1494877674</v>
      </c>
      <c r="N18" s="41">
        <f t="shared" si="3"/>
        <v>-1550496762</v>
      </c>
      <c r="O18" s="41">
        <f t="shared" si="3"/>
        <v>-1139218728</v>
      </c>
      <c r="P18" s="26" t="s">
        <v>27</v>
      </c>
    </row>
    <row r="19" spans="1:16" ht="16.5">
      <c r="A19" s="18"/>
      <c r="B19" s="18"/>
      <c r="C19" s="18"/>
      <c r="D19" s="31"/>
      <c r="E19" s="18"/>
      <c r="F19" s="18"/>
      <c r="G19" s="18"/>
      <c r="H19" s="18"/>
      <c r="I19" s="18"/>
      <c r="J19" s="18"/>
      <c r="K19" s="19"/>
      <c r="L19" s="21"/>
      <c r="M19" s="21"/>
      <c r="N19" s="21"/>
      <c r="O19" s="21"/>
      <c r="P19" s="18"/>
    </row>
    <row r="20" spans="1:16" ht="16.5">
      <c r="A20" s="32" t="s">
        <v>28</v>
      </c>
      <c r="B20" s="43">
        <v>-8438346785</v>
      </c>
      <c r="C20" s="43">
        <v>-3958317315</v>
      </c>
      <c r="D20" s="21">
        <v>-5156932889</v>
      </c>
      <c r="E20" s="43">
        <f>E14+E18</f>
        <v>-4391586657.8474131</v>
      </c>
      <c r="F20" s="43">
        <f>F14+F18</f>
        <v>-1822337275</v>
      </c>
      <c r="G20" s="43">
        <f t="shared" ref="G20:N20" si="4">G18+G14</f>
        <v>-2263482001</v>
      </c>
      <c r="H20" s="43">
        <f t="shared" si="4"/>
        <v>-1838549622.5092225</v>
      </c>
      <c r="I20" s="43">
        <f t="shared" si="4"/>
        <v>-1009100343</v>
      </c>
      <c r="J20" s="43">
        <f t="shared" si="4"/>
        <v>-1719017020</v>
      </c>
      <c r="K20" s="44">
        <f t="shared" si="4"/>
        <v>-1706145310</v>
      </c>
      <c r="L20" s="45">
        <f t="shared" si="4"/>
        <v>-1414617607</v>
      </c>
      <c r="M20" s="45">
        <f t="shared" si="4"/>
        <v>-1800765003</v>
      </c>
      <c r="N20" s="45">
        <f t="shared" si="4"/>
        <v>-1687333272</v>
      </c>
      <c r="O20" s="45">
        <f>SUM(O18,O14)</f>
        <v>-1321829575</v>
      </c>
      <c r="P20" s="46" t="s">
        <v>29</v>
      </c>
    </row>
    <row r="21" spans="1:16" ht="16.5">
      <c r="A21" s="18"/>
      <c r="B21" s="18"/>
      <c r="C21" s="18"/>
      <c r="D21" s="31"/>
      <c r="E21" s="18"/>
      <c r="F21" s="18"/>
      <c r="G21" s="18"/>
      <c r="H21" s="18"/>
      <c r="I21" s="18"/>
      <c r="J21" s="18"/>
      <c r="K21" s="19"/>
      <c r="L21" s="18"/>
      <c r="M21" s="19"/>
      <c r="N21" s="19"/>
      <c r="O21" s="19"/>
      <c r="P21" s="18"/>
    </row>
    <row r="22" spans="1:16" ht="16.5">
      <c r="A22" s="18" t="s">
        <v>30</v>
      </c>
      <c r="B22" s="19">
        <v>419304241</v>
      </c>
      <c r="C22" s="19">
        <v>104134238</v>
      </c>
      <c r="D22" s="20">
        <v>757458119</v>
      </c>
      <c r="E22" s="19">
        <v>433537738.49000001</v>
      </c>
      <c r="F22" s="19">
        <v>224229824</v>
      </c>
      <c r="G22" s="19">
        <v>143386628</v>
      </c>
      <c r="H22" s="19">
        <v>127332961.2</v>
      </c>
      <c r="I22" s="19">
        <v>134663702</v>
      </c>
      <c r="J22" s="19">
        <v>91044337</v>
      </c>
      <c r="K22" s="19">
        <v>107834875</v>
      </c>
      <c r="L22" s="21">
        <v>121285755</v>
      </c>
      <c r="M22" s="21">
        <v>132410045</v>
      </c>
      <c r="N22" s="21">
        <v>148343108</v>
      </c>
      <c r="O22" s="21">
        <v>71521391</v>
      </c>
      <c r="P22" s="18" t="s">
        <v>31</v>
      </c>
    </row>
    <row r="23" spans="1:16" ht="16.5">
      <c r="A23" s="18" t="s">
        <v>32</v>
      </c>
      <c r="B23" s="19">
        <v>62337786</v>
      </c>
      <c r="C23" s="19">
        <v>42264572</v>
      </c>
      <c r="D23" s="20">
        <v>52737870</v>
      </c>
      <c r="E23" s="19">
        <v>0</v>
      </c>
      <c r="F23" s="19">
        <v>0</v>
      </c>
      <c r="G23" s="19">
        <v>1537610</v>
      </c>
      <c r="H23" s="19">
        <v>29586138</v>
      </c>
      <c r="I23" s="19">
        <v>9269237</v>
      </c>
      <c r="J23" s="19">
        <v>15826665</v>
      </c>
      <c r="K23" s="19">
        <v>55867406</v>
      </c>
      <c r="L23" s="21">
        <v>80212288</v>
      </c>
      <c r="M23" s="21">
        <v>16354168</v>
      </c>
      <c r="N23" s="21">
        <v>8114367</v>
      </c>
      <c r="O23" s="21">
        <v>2813752</v>
      </c>
      <c r="P23" s="18" t="s">
        <v>33</v>
      </c>
    </row>
    <row r="24" spans="1:16" ht="18.75">
      <c r="A24" s="18" t="s">
        <v>34</v>
      </c>
      <c r="B24" s="23">
        <v>25852077</v>
      </c>
      <c r="C24" s="23">
        <v>147366621</v>
      </c>
      <c r="D24" s="47">
        <v>295660996</v>
      </c>
      <c r="E24" s="23">
        <v>418320477.91908926</v>
      </c>
      <c r="F24" s="23">
        <v>9186734</v>
      </c>
      <c r="G24" s="23">
        <v>54059690</v>
      </c>
      <c r="H24" s="23">
        <v>255782128.95503587</v>
      </c>
      <c r="I24" s="23">
        <v>108871784</v>
      </c>
      <c r="J24" s="23">
        <v>198866449</v>
      </c>
      <c r="K24" s="23">
        <v>239024407</v>
      </c>
      <c r="L24" s="23">
        <v>17548681</v>
      </c>
      <c r="M24" s="23">
        <v>156165682</v>
      </c>
      <c r="N24" s="23">
        <v>149429854</v>
      </c>
      <c r="O24" s="23">
        <v>62501367</v>
      </c>
      <c r="P24" s="18" t="s">
        <v>35</v>
      </c>
    </row>
    <row r="25" spans="1:16" ht="16.5">
      <c r="A25" s="26" t="s">
        <v>36</v>
      </c>
      <c r="B25" s="27">
        <v>507494105</v>
      </c>
      <c r="C25" s="27">
        <v>293765431</v>
      </c>
      <c r="D25" s="40">
        <v>1105856985</v>
      </c>
      <c r="E25" s="27">
        <f>SUM(E22:E24)</f>
        <v>851858216.40908933</v>
      </c>
      <c r="F25" s="27">
        <f>SUM(F22:F24)</f>
        <v>233416558</v>
      </c>
      <c r="G25" s="27">
        <f>SUM(G22:G24)</f>
        <v>198983928</v>
      </c>
      <c r="H25" s="27">
        <f>SUM(H22:H24)</f>
        <v>412701228.15503585</v>
      </c>
      <c r="I25" s="27">
        <f>SUM(I22:I24)</f>
        <v>252804723</v>
      </c>
      <c r="J25" s="29">
        <f t="shared" ref="J25:O25" si="5">SUM(J22:J24)</f>
        <v>305737451</v>
      </c>
      <c r="K25" s="29">
        <f t="shared" si="5"/>
        <v>402726688</v>
      </c>
      <c r="L25" s="29">
        <f t="shared" si="5"/>
        <v>219046724</v>
      </c>
      <c r="M25" s="29">
        <f t="shared" si="5"/>
        <v>304929895</v>
      </c>
      <c r="N25" s="29">
        <f t="shared" si="5"/>
        <v>305887329</v>
      </c>
      <c r="O25" s="29">
        <f t="shared" si="5"/>
        <v>136836510</v>
      </c>
      <c r="P25" s="26" t="s">
        <v>37</v>
      </c>
    </row>
    <row r="26" spans="1:16" ht="18.75">
      <c r="A26" s="18" t="s">
        <v>38</v>
      </c>
      <c r="B26" s="23">
        <v>-7930852680</v>
      </c>
      <c r="C26" s="23">
        <v>-3664551883</v>
      </c>
      <c r="D26" s="21">
        <v>-4051075904</v>
      </c>
      <c r="E26" s="23">
        <v>-3539728441.438324</v>
      </c>
      <c r="F26" s="23">
        <v>-1588920717</v>
      </c>
      <c r="G26" s="23">
        <f t="shared" ref="G26:H26" si="6">G25+G20</f>
        <v>-2064498073</v>
      </c>
      <c r="H26" s="23">
        <f t="shared" si="6"/>
        <v>-1425848394.3541865</v>
      </c>
      <c r="I26" s="23">
        <f>I25+I20</f>
        <v>-756295620</v>
      </c>
      <c r="J26" s="23">
        <f>J20+J25</f>
        <v>-1413279569</v>
      </c>
      <c r="K26" s="23">
        <f t="shared" ref="K26:O26" si="7">K20+K25</f>
        <v>-1303418622</v>
      </c>
      <c r="L26" s="23">
        <f t="shared" si="7"/>
        <v>-1195570883</v>
      </c>
      <c r="M26" s="23">
        <f t="shared" si="7"/>
        <v>-1495835108</v>
      </c>
      <c r="N26" s="23">
        <f t="shared" si="7"/>
        <v>-1381445943</v>
      </c>
      <c r="O26" s="23">
        <f t="shared" si="7"/>
        <v>-1184993065</v>
      </c>
      <c r="P26" s="18" t="s">
        <v>39</v>
      </c>
    </row>
    <row r="27" spans="1:16" ht="16.5">
      <c r="A27" s="18"/>
      <c r="B27" s="18"/>
      <c r="C27" s="18"/>
      <c r="D27" s="31"/>
      <c r="E27" s="18"/>
      <c r="F27" s="18"/>
      <c r="G27" s="18"/>
      <c r="H27" s="18"/>
      <c r="I27" s="18"/>
      <c r="J27" s="18"/>
      <c r="K27" s="19"/>
      <c r="L27" s="45"/>
      <c r="M27" s="45"/>
      <c r="N27" s="45"/>
      <c r="O27" s="45"/>
      <c r="P27" s="18"/>
    </row>
    <row r="28" spans="1:16" ht="16.5">
      <c r="A28" s="26" t="s">
        <v>40</v>
      </c>
      <c r="B28" s="27">
        <v>6566960588</v>
      </c>
      <c r="C28" s="27">
        <v>444610667</v>
      </c>
      <c r="D28" s="28">
        <v>394565746</v>
      </c>
      <c r="E28" s="27">
        <f t="shared" ref="E28:H28" si="8">E8+E26</f>
        <v>513904144.56167603</v>
      </c>
      <c r="F28" s="27">
        <f t="shared" si="8"/>
        <v>860998718</v>
      </c>
      <c r="G28" s="27">
        <f t="shared" si="8"/>
        <v>533662179</v>
      </c>
      <c r="H28" s="27">
        <f t="shared" si="8"/>
        <v>526864611.64581347</v>
      </c>
      <c r="I28" s="27">
        <f>I8+I26</f>
        <v>498610025</v>
      </c>
      <c r="J28" s="41">
        <f>J8+J26</f>
        <v>542380847</v>
      </c>
      <c r="K28" s="41">
        <f t="shared" ref="K28:O28" si="9">K8+K26</f>
        <v>262150074</v>
      </c>
      <c r="L28" s="41">
        <f t="shared" si="9"/>
        <v>193253526</v>
      </c>
      <c r="M28" s="41">
        <f t="shared" si="9"/>
        <v>150400850</v>
      </c>
      <c r="N28" s="41">
        <f t="shared" si="9"/>
        <v>128935922</v>
      </c>
      <c r="O28" s="41">
        <f t="shared" si="9"/>
        <v>270428718</v>
      </c>
      <c r="P28" s="26" t="s">
        <v>41</v>
      </c>
    </row>
    <row r="29" spans="1:16" ht="16.5">
      <c r="A29" s="18"/>
      <c r="B29" s="18"/>
      <c r="C29" s="18"/>
      <c r="D29" s="31"/>
      <c r="E29" s="18"/>
      <c r="F29" s="18"/>
      <c r="G29" s="18"/>
      <c r="H29" s="18"/>
      <c r="I29" s="18"/>
      <c r="J29" s="18"/>
      <c r="K29" s="19"/>
      <c r="L29" s="18"/>
      <c r="M29" s="19"/>
      <c r="N29" s="19"/>
      <c r="O29" s="19"/>
      <c r="P29" s="18"/>
    </row>
    <row r="30" spans="1:16" ht="16.5">
      <c r="A30" s="48" t="s">
        <v>42</v>
      </c>
      <c r="B30" s="48"/>
      <c r="C30" s="48"/>
      <c r="D30" s="49"/>
      <c r="E30" s="48"/>
      <c r="F30" s="48"/>
      <c r="G30" s="32"/>
      <c r="H30" s="32"/>
      <c r="I30" s="32"/>
      <c r="J30" s="32"/>
      <c r="K30" s="34"/>
      <c r="L30" s="32"/>
      <c r="M30" s="19"/>
      <c r="N30" s="19"/>
      <c r="O30" s="48"/>
      <c r="P30" s="48" t="s">
        <v>43</v>
      </c>
    </row>
    <row r="31" spans="1:16" ht="16.5">
      <c r="A31" s="18" t="s">
        <v>44</v>
      </c>
      <c r="B31" s="21">
        <v>-93049174</v>
      </c>
      <c r="C31" s="21">
        <v>-54575691</v>
      </c>
      <c r="D31" s="21">
        <v>-53432276</v>
      </c>
      <c r="E31" s="21">
        <v>-51171643.197787538</v>
      </c>
      <c r="F31" s="21">
        <v>-42844251</v>
      </c>
      <c r="G31" s="21">
        <v>-44547808</v>
      </c>
      <c r="H31" s="21">
        <v>-39532145.609985262</v>
      </c>
      <c r="I31" s="21">
        <v>-20470637</v>
      </c>
      <c r="J31" s="19">
        <v>-32927637</v>
      </c>
      <c r="K31" s="19">
        <v>30176410</v>
      </c>
      <c r="L31" s="21">
        <v>33547817</v>
      </c>
      <c r="M31" s="21">
        <v>36535841</v>
      </c>
      <c r="N31" s="21">
        <v>31664166</v>
      </c>
      <c r="O31" s="21">
        <v>22518259</v>
      </c>
      <c r="P31" s="22" t="s">
        <v>45</v>
      </c>
    </row>
    <row r="32" spans="1:16" ht="16.5">
      <c r="A32" s="18" t="s">
        <v>46</v>
      </c>
      <c r="B32" s="21">
        <v>-71320272</v>
      </c>
      <c r="C32" s="21">
        <v>-35114422</v>
      </c>
      <c r="D32" s="21">
        <v>-40341049</v>
      </c>
      <c r="E32" s="21">
        <v>-39091635.226610065</v>
      </c>
      <c r="F32" s="21">
        <v>-47002400</v>
      </c>
      <c r="G32" s="21">
        <v>-76580639</v>
      </c>
      <c r="H32" s="21">
        <v>-43827447.880792767</v>
      </c>
      <c r="I32" s="21">
        <v>-28072172</v>
      </c>
      <c r="J32" s="19">
        <v>-26940839</v>
      </c>
      <c r="K32" s="19">
        <v>36778514</v>
      </c>
      <c r="L32" s="21">
        <v>32901779</v>
      </c>
      <c r="M32" s="21">
        <v>31906747</v>
      </c>
      <c r="N32" s="21">
        <v>21705218</v>
      </c>
      <c r="O32" s="21">
        <v>63219325</v>
      </c>
      <c r="P32" s="22" t="s">
        <v>47</v>
      </c>
    </row>
    <row r="33" spans="1:16" ht="16.5">
      <c r="A33" s="18" t="s">
        <v>48</v>
      </c>
      <c r="B33" s="21">
        <v>-11642212</v>
      </c>
      <c r="C33" s="21">
        <v>-7263971</v>
      </c>
      <c r="D33" s="21">
        <v>-34309116</v>
      </c>
      <c r="E33" s="21">
        <v>-20984355.66</v>
      </c>
      <c r="F33" s="21">
        <v>-8011272</v>
      </c>
      <c r="G33" s="21">
        <v>-39721596</v>
      </c>
      <c r="H33" s="21">
        <v>-31503870</v>
      </c>
      <c r="I33" s="21">
        <v>-13766069</v>
      </c>
      <c r="J33" s="19">
        <v>-10614224</v>
      </c>
      <c r="K33" s="19">
        <v>1431750</v>
      </c>
      <c r="L33" s="19">
        <v>4574815</v>
      </c>
      <c r="M33" s="19">
        <v>8008425</v>
      </c>
      <c r="N33" s="19">
        <v>52997465</v>
      </c>
      <c r="O33" s="50" t="s">
        <v>49</v>
      </c>
      <c r="P33" s="22" t="s">
        <v>50</v>
      </c>
    </row>
    <row r="34" spans="1:16" ht="16.5">
      <c r="A34" s="18" t="s">
        <v>51</v>
      </c>
      <c r="B34" s="21">
        <v>-176011658</v>
      </c>
      <c r="C34" s="21">
        <v>-96954084</v>
      </c>
      <c r="D34" s="21">
        <v>-128082441</v>
      </c>
      <c r="E34" s="21">
        <f t="shared" ref="E34:H34" si="10">SUM(E31:E33)</f>
        <v>-111247634.0843976</v>
      </c>
      <c r="F34" s="21">
        <f t="shared" si="10"/>
        <v>-97857923</v>
      </c>
      <c r="G34" s="21">
        <f t="shared" si="10"/>
        <v>-160850043</v>
      </c>
      <c r="H34" s="21">
        <f t="shared" si="10"/>
        <v>-114863463.49077803</v>
      </c>
      <c r="I34" s="21">
        <f>SUM(I31:I33)</f>
        <v>-62308878</v>
      </c>
      <c r="J34" s="21">
        <f>SUM(J31:J33)</f>
        <v>-70482700</v>
      </c>
      <c r="K34" s="19">
        <f t="shared" ref="K34:O34" si="11">-SUM(K31:K33)</f>
        <v>-68386674</v>
      </c>
      <c r="L34" s="19">
        <f t="shared" si="11"/>
        <v>-71024411</v>
      </c>
      <c r="M34" s="21">
        <f t="shared" si="11"/>
        <v>-76451013</v>
      </c>
      <c r="N34" s="21">
        <f t="shared" si="11"/>
        <v>-106366849</v>
      </c>
      <c r="O34" s="21">
        <f t="shared" si="11"/>
        <v>-85737584</v>
      </c>
      <c r="P34" s="22" t="s">
        <v>52</v>
      </c>
    </row>
    <row r="35" spans="1:16" ht="16.5">
      <c r="A35" s="26" t="s">
        <v>53</v>
      </c>
      <c r="B35" s="27">
        <v>6390948930</v>
      </c>
      <c r="C35" s="27">
        <v>347656583</v>
      </c>
      <c r="D35" s="28">
        <v>266483305</v>
      </c>
      <c r="E35" s="27">
        <f t="shared" ref="E35:H35" si="12">E28+E34</f>
        <v>402656510.47727841</v>
      </c>
      <c r="F35" s="27">
        <f t="shared" si="12"/>
        <v>763140795</v>
      </c>
      <c r="G35" s="27">
        <f t="shared" si="12"/>
        <v>372812136</v>
      </c>
      <c r="H35" s="27">
        <f t="shared" si="12"/>
        <v>412001148.15503544</v>
      </c>
      <c r="I35" s="27">
        <f>I28+I34</f>
        <v>436301147</v>
      </c>
      <c r="J35" s="29">
        <f>J28+J34</f>
        <v>471898147</v>
      </c>
      <c r="K35" s="29">
        <f t="shared" ref="K35:O35" si="13">K28+K34</f>
        <v>193763400</v>
      </c>
      <c r="L35" s="29">
        <f t="shared" si="13"/>
        <v>122229115</v>
      </c>
      <c r="M35" s="29">
        <f t="shared" si="13"/>
        <v>73949837</v>
      </c>
      <c r="N35" s="29">
        <f t="shared" si="13"/>
        <v>22569073</v>
      </c>
      <c r="O35" s="29">
        <f t="shared" si="13"/>
        <v>184691134</v>
      </c>
      <c r="P35" s="26" t="s">
        <v>54</v>
      </c>
    </row>
    <row r="36" spans="1:16" ht="16.5">
      <c r="A36" s="18"/>
      <c r="B36" s="18"/>
      <c r="C36" s="18"/>
      <c r="D36" s="31"/>
      <c r="E36" s="18"/>
      <c r="F36" s="18"/>
      <c r="G36" s="18"/>
      <c r="H36" s="18"/>
      <c r="I36" s="18"/>
      <c r="J36" s="18"/>
      <c r="K36" s="18"/>
      <c r="L36" s="21"/>
      <c r="M36" s="21"/>
      <c r="N36" s="21"/>
      <c r="O36" s="21"/>
      <c r="P36" s="18"/>
    </row>
    <row r="37" spans="1:16" ht="16.5">
      <c r="A37" s="18" t="s">
        <v>55</v>
      </c>
      <c r="B37" s="19">
        <v>45664068</v>
      </c>
      <c r="C37" s="19">
        <v>62059219</v>
      </c>
      <c r="D37" s="20">
        <v>133929820</v>
      </c>
      <c r="E37" s="19">
        <v>96298596</v>
      </c>
      <c r="F37" s="19">
        <v>11533020</v>
      </c>
      <c r="G37" s="19">
        <v>759498360</v>
      </c>
      <c r="H37" s="19">
        <v>233116485</v>
      </c>
      <c r="I37" s="19">
        <v>196940016</v>
      </c>
      <c r="J37" s="19">
        <v>23883881</v>
      </c>
      <c r="K37" s="19">
        <v>16516008</v>
      </c>
      <c r="L37" s="21">
        <v>6307872</v>
      </c>
      <c r="M37" s="21">
        <v>22392936</v>
      </c>
      <c r="N37" s="21">
        <v>81279731</v>
      </c>
      <c r="O37" s="21">
        <v>53016818</v>
      </c>
      <c r="P37" s="18" t="s">
        <v>56</v>
      </c>
    </row>
    <row r="38" spans="1:16" ht="16.5">
      <c r="A38" s="18" t="s">
        <v>57</v>
      </c>
      <c r="B38" s="21">
        <v>0</v>
      </c>
      <c r="C38" s="21">
        <v>-4636737</v>
      </c>
      <c r="D38" s="21">
        <v>-5000000</v>
      </c>
      <c r="E38" s="21">
        <v>-5000000</v>
      </c>
      <c r="F38" s="21">
        <v>-10000000</v>
      </c>
      <c r="G38" s="21">
        <v>-3000000</v>
      </c>
      <c r="H38" s="21">
        <v>-3000000</v>
      </c>
      <c r="I38" s="21">
        <v>-15000000</v>
      </c>
      <c r="J38" s="19">
        <v>-10910987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2" t="s">
        <v>58</v>
      </c>
    </row>
    <row r="39" spans="1:16" ht="16.5">
      <c r="A39" s="18" t="s">
        <v>59</v>
      </c>
      <c r="B39" s="21">
        <v>-571531469</v>
      </c>
      <c r="C39" s="21">
        <v>0</v>
      </c>
      <c r="D39" s="21"/>
      <c r="E39" s="21"/>
      <c r="F39" s="21"/>
      <c r="G39" s="21"/>
      <c r="H39" s="21"/>
      <c r="I39" s="21"/>
      <c r="J39" s="19"/>
      <c r="K39" s="21"/>
      <c r="L39" s="21"/>
      <c r="M39" s="21"/>
      <c r="N39" s="21"/>
      <c r="O39" s="21"/>
      <c r="P39" s="22" t="s">
        <v>60</v>
      </c>
    </row>
    <row r="40" spans="1:16" ht="16.5">
      <c r="A40" s="18" t="s">
        <v>61</v>
      </c>
      <c r="B40" s="21">
        <v>0</v>
      </c>
      <c r="C40" s="21">
        <v>0</v>
      </c>
      <c r="D40" s="21">
        <v>-1000000</v>
      </c>
      <c r="E40" s="21">
        <v>-3000000</v>
      </c>
      <c r="F40" s="21">
        <v>-3000000</v>
      </c>
      <c r="G40" s="21">
        <v>-3000000</v>
      </c>
      <c r="H40" s="21">
        <v>-3000000</v>
      </c>
      <c r="I40" s="21">
        <v>-3000000</v>
      </c>
      <c r="J40" s="19">
        <v>-3000000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2" t="s">
        <v>62</v>
      </c>
    </row>
    <row r="41" spans="1:16" ht="16.5">
      <c r="A41" s="18" t="s">
        <v>63</v>
      </c>
      <c r="B41" s="21">
        <v>-5000000</v>
      </c>
      <c r="C41" s="21">
        <v>-1000000</v>
      </c>
      <c r="D41" s="21">
        <v>-2000000</v>
      </c>
      <c r="E41" s="21">
        <v>-2000000</v>
      </c>
      <c r="F41" s="21">
        <v>-3000000</v>
      </c>
      <c r="G41" s="21">
        <v>-2000000</v>
      </c>
      <c r="H41" s="21">
        <v>-2000000</v>
      </c>
      <c r="I41" s="21">
        <v>-2000000</v>
      </c>
      <c r="J41" s="19">
        <v>-732030</v>
      </c>
      <c r="K41" s="21">
        <v>1167813</v>
      </c>
      <c r="L41" s="21">
        <v>0</v>
      </c>
      <c r="M41" s="21">
        <v>0</v>
      </c>
      <c r="N41" s="21">
        <v>0</v>
      </c>
      <c r="O41" s="21">
        <v>0</v>
      </c>
      <c r="P41" s="25" t="s">
        <v>64</v>
      </c>
    </row>
    <row r="42" spans="1:16" ht="16.5">
      <c r="A42" s="18" t="s">
        <v>65</v>
      </c>
      <c r="B42" s="51">
        <v>0</v>
      </c>
      <c r="C42" s="51">
        <v>0</v>
      </c>
      <c r="D42" s="51" t="s">
        <v>49</v>
      </c>
      <c r="E42" s="51" t="s">
        <v>49</v>
      </c>
      <c r="F42" s="51" t="s">
        <v>49</v>
      </c>
      <c r="G42" s="51" t="s">
        <v>49</v>
      </c>
      <c r="H42" s="51" t="s">
        <v>49</v>
      </c>
      <c r="I42" s="51" t="s">
        <v>49</v>
      </c>
      <c r="J42" s="21">
        <v>0</v>
      </c>
      <c r="K42" s="51" t="s">
        <v>49</v>
      </c>
      <c r="L42" s="21">
        <v>7036100</v>
      </c>
      <c r="M42" s="21">
        <v>4265560</v>
      </c>
      <c r="N42" s="21">
        <v>0</v>
      </c>
      <c r="O42" s="21">
        <v>0</v>
      </c>
      <c r="P42" s="22" t="s">
        <v>66</v>
      </c>
    </row>
    <row r="43" spans="1:16" ht="16.5">
      <c r="A43" s="18" t="s">
        <v>67</v>
      </c>
      <c r="B43" s="51">
        <v>-50000000</v>
      </c>
      <c r="C43" s="51">
        <v>-10000000</v>
      </c>
      <c r="D43" s="51" t="s">
        <v>49</v>
      </c>
      <c r="E43" s="51" t="s">
        <v>49</v>
      </c>
      <c r="F43" s="51" t="s">
        <v>49</v>
      </c>
      <c r="G43" s="51" t="s">
        <v>49</v>
      </c>
      <c r="H43" s="51" t="s">
        <v>49</v>
      </c>
      <c r="I43" s="21">
        <v>-29500000</v>
      </c>
      <c r="J43" s="19">
        <v>-23000000</v>
      </c>
      <c r="K43" s="19">
        <v>7500000</v>
      </c>
      <c r="L43" s="21">
        <v>5221817</v>
      </c>
      <c r="M43" s="21">
        <v>5000000</v>
      </c>
      <c r="N43" s="21">
        <v>3675000</v>
      </c>
      <c r="O43" s="21">
        <v>0</v>
      </c>
      <c r="P43" s="25" t="s">
        <v>68</v>
      </c>
    </row>
    <row r="44" spans="1:16" ht="16.5">
      <c r="A44" s="18" t="s">
        <v>69</v>
      </c>
      <c r="B44" s="21">
        <v>3257574494</v>
      </c>
      <c r="C44" s="21">
        <v>0</v>
      </c>
      <c r="D44" s="21">
        <v>-142029</v>
      </c>
      <c r="E44" s="21">
        <v>-501498841</v>
      </c>
      <c r="F44" s="21">
        <v>1101014633</v>
      </c>
      <c r="G44" s="51" t="s">
        <v>49</v>
      </c>
      <c r="H44" s="51" t="s">
        <v>49</v>
      </c>
      <c r="I44" s="51" t="s">
        <v>49</v>
      </c>
      <c r="J44" s="51" t="s">
        <v>49</v>
      </c>
      <c r="K44" s="51" t="s">
        <v>49</v>
      </c>
      <c r="L44" s="51" t="s">
        <v>49</v>
      </c>
      <c r="M44" s="51" t="s">
        <v>49</v>
      </c>
      <c r="N44" s="51" t="s">
        <v>49</v>
      </c>
      <c r="O44" s="51" t="s">
        <v>49</v>
      </c>
      <c r="P44" s="25" t="s">
        <v>70</v>
      </c>
    </row>
    <row r="45" spans="1:16" ht="16.5">
      <c r="A45" s="18" t="s">
        <v>71</v>
      </c>
      <c r="B45" s="21">
        <v>0</v>
      </c>
      <c r="C45" s="21">
        <v>146468236</v>
      </c>
      <c r="D45" s="21"/>
      <c r="E45" s="21"/>
      <c r="F45" s="21"/>
      <c r="G45" s="51"/>
      <c r="H45" s="51"/>
      <c r="I45" s="51"/>
      <c r="J45" s="51"/>
      <c r="K45" s="51"/>
      <c r="L45" s="51"/>
      <c r="M45" s="51"/>
      <c r="N45" s="51"/>
      <c r="O45" s="51"/>
      <c r="P45" s="25" t="s">
        <v>72</v>
      </c>
    </row>
    <row r="46" spans="1:16" ht="16.5">
      <c r="A46" s="18" t="s">
        <v>73</v>
      </c>
      <c r="B46" s="21">
        <v>-50000000</v>
      </c>
      <c r="C46" s="21">
        <v>-25000000</v>
      </c>
      <c r="D46" s="21">
        <v>-15000000</v>
      </c>
      <c r="E46" s="21">
        <v>-15000000</v>
      </c>
      <c r="F46" s="21">
        <v>-20000000</v>
      </c>
      <c r="G46" s="21">
        <v>-10000000</v>
      </c>
      <c r="H46" s="21">
        <v>-10000000</v>
      </c>
      <c r="I46" s="21">
        <v>-7000000</v>
      </c>
      <c r="J46" s="19">
        <v>-6500000</v>
      </c>
      <c r="K46" s="51">
        <v>3500000</v>
      </c>
      <c r="L46" s="21">
        <v>0</v>
      </c>
      <c r="M46" s="21">
        <v>0</v>
      </c>
      <c r="N46" s="21">
        <v>1658646</v>
      </c>
      <c r="O46" s="21">
        <v>0</v>
      </c>
      <c r="P46" s="52" t="s">
        <v>74</v>
      </c>
    </row>
    <row r="47" spans="1:16" ht="16.5">
      <c r="A47" s="18" t="s">
        <v>75</v>
      </c>
      <c r="B47" s="51">
        <v>-50000000</v>
      </c>
      <c r="C47" s="51">
        <v>0</v>
      </c>
      <c r="D47" s="21">
        <v>-5000000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18" t="s">
        <v>76</v>
      </c>
    </row>
    <row r="48" spans="1:16" ht="16.5">
      <c r="A48" s="18" t="s">
        <v>77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-773660</v>
      </c>
      <c r="J48" s="53">
        <v>-730458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18" t="s">
        <v>78</v>
      </c>
    </row>
    <row r="49" spans="1:16" ht="16.5">
      <c r="A49" s="26" t="s">
        <v>79</v>
      </c>
      <c r="B49" s="41">
        <v>8962655843</v>
      </c>
      <c r="C49" s="41">
        <v>514547301</v>
      </c>
      <c r="D49" s="28">
        <v>372271096</v>
      </c>
      <c r="E49" s="41">
        <f t="shared" ref="E49:J49" si="14">E35+SUM(E37:E48)</f>
        <v>-27543734.522721589</v>
      </c>
      <c r="F49" s="41">
        <f t="shared" si="14"/>
        <v>1839688448</v>
      </c>
      <c r="G49" s="41">
        <f t="shared" si="14"/>
        <v>1114310496</v>
      </c>
      <c r="H49" s="41">
        <f t="shared" si="14"/>
        <v>627117633.1550355</v>
      </c>
      <c r="I49" s="41">
        <f t="shared" si="14"/>
        <v>575967503</v>
      </c>
      <c r="J49" s="29">
        <f t="shared" si="14"/>
        <v>450908553</v>
      </c>
      <c r="K49" s="29">
        <f>K35+K37-SUM(K38:K48)</f>
        <v>198111595</v>
      </c>
      <c r="L49" s="29">
        <f>L35+L37-SUM(L42:L46)</f>
        <v>116279070</v>
      </c>
      <c r="M49" s="29">
        <f>M35+M37-SUM(M42:M46)</f>
        <v>87077213</v>
      </c>
      <c r="N49" s="29">
        <f>N35+N37-SUM(N42:N46)</f>
        <v>98515158</v>
      </c>
      <c r="O49" s="29">
        <f>O35+O37-SUM(O42:O46)</f>
        <v>237707952</v>
      </c>
      <c r="P49" s="30" t="s">
        <v>80</v>
      </c>
    </row>
    <row r="50" spans="1:16" ht="16.5">
      <c r="A50" s="32"/>
      <c r="B50" s="32"/>
      <c r="C50" s="32"/>
      <c r="D50" s="33"/>
      <c r="E50" s="32"/>
      <c r="F50" s="32"/>
      <c r="G50" s="32"/>
      <c r="H50" s="32"/>
      <c r="I50" s="32"/>
      <c r="J50" s="32"/>
      <c r="K50" s="34"/>
      <c r="L50" s="21"/>
      <c r="M50" s="21"/>
      <c r="N50" s="21"/>
      <c r="O50" s="21"/>
      <c r="P50" s="32"/>
    </row>
    <row r="51" spans="1:16" ht="16.5">
      <c r="A51" s="18" t="s">
        <v>81</v>
      </c>
      <c r="B51" s="21">
        <v>-591020900</v>
      </c>
      <c r="C51" s="21">
        <v>-21144502</v>
      </c>
      <c r="D51" s="21">
        <v>-34974459</v>
      </c>
      <c r="E51" s="21">
        <v>-41476938</v>
      </c>
      <c r="F51" s="21">
        <v>-63351340</v>
      </c>
      <c r="G51" s="21">
        <v>-32216086</v>
      </c>
      <c r="H51" s="21">
        <v>-34336077</v>
      </c>
      <c r="I51" s="21">
        <v>-44618642</v>
      </c>
      <c r="J51" s="21">
        <v>-39461909</v>
      </c>
      <c r="K51" s="21">
        <v>-28300436</v>
      </c>
      <c r="L51" s="21">
        <v>-16279070</v>
      </c>
      <c r="M51" s="21">
        <f>-12343729</f>
        <v>-12343729</v>
      </c>
      <c r="N51" s="21">
        <f>-14589198</f>
        <v>-14589198</v>
      </c>
      <c r="O51" s="21">
        <f>SUM(-16768865)</f>
        <v>-16768865</v>
      </c>
      <c r="P51" s="54" t="s">
        <v>82</v>
      </c>
    </row>
    <row r="52" spans="1:16" ht="16.5">
      <c r="A52" s="18"/>
      <c r="B52" s="18"/>
      <c r="C52" s="18"/>
      <c r="D52" s="31"/>
      <c r="E52" s="18"/>
      <c r="F52" s="18"/>
      <c r="G52" s="18"/>
      <c r="H52" s="18"/>
      <c r="I52" s="18"/>
      <c r="J52" s="18"/>
      <c r="K52" s="19"/>
      <c r="L52" s="21"/>
      <c r="M52" s="21"/>
      <c r="N52" s="21"/>
      <c r="O52" s="21"/>
      <c r="P52" s="18"/>
    </row>
    <row r="53" spans="1:16" ht="16.5">
      <c r="A53" s="26" t="s">
        <v>83</v>
      </c>
      <c r="B53" s="41">
        <v>8372102340</v>
      </c>
      <c r="C53" s="41">
        <v>493402798</v>
      </c>
      <c r="D53" s="28">
        <v>337296637</v>
      </c>
      <c r="E53" s="41">
        <f>SUM(E49:E52)</f>
        <v>-69020672.522721589</v>
      </c>
      <c r="F53" s="41">
        <f>SUM(F49:F52)</f>
        <v>1776337108</v>
      </c>
      <c r="G53" s="41">
        <f>SUM(G49:G52)</f>
        <v>1082094410</v>
      </c>
      <c r="H53" s="41">
        <f>SUM(H49:H52)</f>
        <v>592781556.1550355</v>
      </c>
      <c r="I53" s="41">
        <f>SUM(I49:I52)</f>
        <v>531348861</v>
      </c>
      <c r="J53" s="29">
        <f t="shared" ref="J53:O53" si="15">SUM(J49:J52)</f>
        <v>411446644</v>
      </c>
      <c r="K53" s="29">
        <f t="shared" si="15"/>
        <v>169811159</v>
      </c>
      <c r="L53" s="29">
        <f t="shared" si="15"/>
        <v>100000000</v>
      </c>
      <c r="M53" s="29">
        <f t="shared" si="15"/>
        <v>74733484</v>
      </c>
      <c r="N53" s="29">
        <f t="shared" si="15"/>
        <v>83925960</v>
      </c>
      <c r="O53" s="29">
        <f t="shared" si="15"/>
        <v>220939087</v>
      </c>
      <c r="P53" s="30" t="s">
        <v>84</v>
      </c>
    </row>
    <row r="54" spans="1:16" ht="16.5">
      <c r="A54" s="44"/>
      <c r="B54" s="44"/>
      <c r="C54" s="44"/>
      <c r="D54" s="55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ht="16.5">
      <c r="A55" s="56" t="s">
        <v>85</v>
      </c>
      <c r="B55" s="57">
        <v>558.14</v>
      </c>
      <c r="C55" s="57">
        <v>32.89</v>
      </c>
      <c r="D55" s="58">
        <v>22.49</v>
      </c>
      <c r="E55" s="57">
        <f>E53/'[1]نسب مالية'!E23</f>
        <v>-4.601378168181439</v>
      </c>
      <c r="F55" s="56">
        <v>118.42</v>
      </c>
      <c r="G55" s="59">
        <v>72.14</v>
      </c>
      <c r="H55" s="59">
        <f>H53/15000000</f>
        <v>39.518770410335698</v>
      </c>
      <c r="I55" s="59">
        <f>I53/15000000</f>
        <v>35.423257399999997</v>
      </c>
      <c r="J55" s="60">
        <f t="shared" ref="J55:O55" si="16">J53/15000000</f>
        <v>27.429776266666668</v>
      </c>
      <c r="K55" s="60">
        <f t="shared" si="16"/>
        <v>11.320743933333333</v>
      </c>
      <c r="L55" s="60">
        <f t="shared" si="16"/>
        <v>6.666666666666667</v>
      </c>
      <c r="M55" s="60">
        <f t="shared" si="16"/>
        <v>4.9822322666666663</v>
      </c>
      <c r="N55" s="60">
        <f t="shared" si="16"/>
        <v>5.5950639999999998</v>
      </c>
      <c r="O55" s="60">
        <f t="shared" si="16"/>
        <v>14.729272466666666</v>
      </c>
      <c r="P55" s="56" t="s">
        <v>86</v>
      </c>
    </row>
    <row r="57" spans="1:16" ht="15.75" hidden="1">
      <c r="A57" t="s">
        <v>87</v>
      </c>
      <c r="J57" s="61"/>
      <c r="P57" s="62" t="s">
        <v>88</v>
      </c>
    </row>
    <row r="58" spans="1:16" ht="15.75">
      <c r="P58" s="63" t="s">
        <v>89</v>
      </c>
    </row>
    <row r="60" spans="1:16">
      <c r="H60" s="64"/>
      <c r="I60" s="64"/>
    </row>
    <row r="61" spans="1:16">
      <c r="H61" s="61"/>
      <c r="I61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Alrahim Sabbagh</dc:creator>
  <cp:lastModifiedBy>Abd Alrahim Sabbagh</cp:lastModifiedBy>
  <dcterms:created xsi:type="dcterms:W3CDTF">2022-02-02T11:45:25Z</dcterms:created>
  <dcterms:modified xsi:type="dcterms:W3CDTF">2022-02-02T11:45:39Z</dcterms:modified>
</cp:coreProperties>
</file>